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unysysadmin-my.sharepoint.com/personal/chris_dutkiewicz_suny_edu/Documents/Desktop/"/>
    </mc:Choice>
  </mc:AlternateContent>
  <xr:revisionPtr revIDLastSave="0" documentId="8_{2DEA7314-C25E-4029-B022-08BBEA15B6ED}" xr6:coauthVersionLast="47" xr6:coauthVersionMax="47" xr10:uidLastSave="{00000000-0000-0000-0000-000000000000}"/>
  <workbookProtection workbookAlgorithmName="SHA-512" workbookHashValue="BuHu+9jmDUzXWFd/e7nF1jBn+gQBxddfj6aSzYiPaXAtT0mfAsoBvlAdeDJ8I+Q/RBIkIUV8ku9Fc+RrYrL1Mg==" workbookSaltValue="bdCoCgQZYLdgHTZ8yVreBQ==" workbookSpinCount="100000" lockStructure="1"/>
  <bookViews>
    <workbookView xWindow="-110" yWindow="-110" windowWidth="19420" windowHeight="11020" tabRatio="951" xr2:uid="{00000000-000D-0000-FFFF-FFFF00000000}"/>
  </bookViews>
  <sheets>
    <sheet name="INSTRUCTIONS" sheetId="1" r:id="rId1"/>
    <sheet name="Funding by District" sheetId="11" r:id="rId2"/>
    <sheet name="1) School Information" sheetId="3" r:id="rId3"/>
    <sheet name="2) Enrollment Chart" sheetId="9" r:id="rId4"/>
    <sheet name="3) Staffing Plan" sheetId="14" r:id="rId5"/>
    <sheet name="4) 5 YR Budget &amp; Cash Flow Adj" sheetId="8" r:id="rId6"/>
    <sheet name="CONTROL" sheetId="15" state="veryHidden" r:id="rId7"/>
  </sheets>
  <externalReferences>
    <externalReference r:id="rId8"/>
    <externalReference r:id="rId9"/>
  </externalReferences>
  <definedNames>
    <definedName name="_Fill" localSheetId="3" hidden="1">#REF!</definedName>
    <definedName name="_Fill" localSheetId="1" hidden="1">#REF!</definedName>
    <definedName name="_Fill" hidden="1">#REF!</definedName>
    <definedName name="_xlnm._FilterDatabase" localSheetId="1" hidden="1">'Funding by District'!$C$5:$F$683</definedName>
    <definedName name="_Key1" localSheetId="3" hidden="1">#REF!</definedName>
    <definedName name="_Key1" localSheetId="1" hidden="1">#REF!</definedName>
    <definedName name="_Key1" hidden="1">#REF!</definedName>
    <definedName name="_Order1" hidden="1">255</definedName>
    <definedName name="_Sort" localSheetId="3" hidden="1">#REF!</definedName>
    <definedName name="_Sort" localSheetId="1" hidden="1">#REF!</definedName>
    <definedName name="_Sort" hidden="1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1_Out" localSheetId="3" hidden="1">#REF!</definedName>
    <definedName name="_Table1_Out" localSheetId="1" hidden="1">#REF!</definedName>
    <definedName name="_Table1_Out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Table2_Out" localSheetId="3" hidden="1">#REF!</definedName>
    <definedName name="_Table2_Out" localSheetId="1" hidden="1">#REF!</definedName>
    <definedName name="_Table2_Out" hidden="1">#REF!</definedName>
    <definedName name="AcadYr1">'1) School Information'!$C$20</definedName>
    <definedName name="CharterPeriod">CONTROL!$I$12</definedName>
    <definedName name="DATA_01" hidden="1">'[1]Bond Amortization1'!#REF!</definedName>
    <definedName name="DATA_08" hidden="1">'[1]Bond Amortization1'!#REF!</definedName>
    <definedName name="DistrictList">'Funding by District'!$D$6:$D$683</definedName>
    <definedName name="DVList_AcadYr">CONTROL!$B$18:$B$21</definedName>
    <definedName name="IntroPrintArea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40834.4439583333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Grade5Levels">CONTROL!$B$45:$B$47</definedName>
    <definedName name="List_GradeLevels">CONTROL!$B$45:$B$48</definedName>
    <definedName name="Mssg1">CONTROL!$B$40</definedName>
    <definedName name="Mssg2">CONTROL!$B$41</definedName>
    <definedName name="Mssg3">CONTROL!$B$42</definedName>
    <definedName name="PPR_Tbl_Date">CONTROL!$B$156</definedName>
    <definedName name="PreOp1Yr">CONTROL!$B$34</definedName>
    <definedName name="PreOp6Mo">CONTROL!$B$33</definedName>
    <definedName name="PreOpenPd">'1) School Information'!#REF!</definedName>
    <definedName name="PreOpenType">CONTROL!#REF!</definedName>
    <definedName name="_xlnm.Print_Area" localSheetId="2">'1) School Information'!$B$2:$C$21</definedName>
    <definedName name="_xlnm.Print_Area" localSheetId="3">'2) Enrollment Chart'!$A$1:$I$136</definedName>
    <definedName name="_xlnm.Print_Area" localSheetId="4">'3) Staffing Plan'!$A$1:$K$79</definedName>
    <definedName name="_xlnm.Print_Area" localSheetId="5">'4) 5 YR Budget &amp; Cash Flow Adj'!$B$2:$N$205</definedName>
    <definedName name="_xlnm.Print_Area" localSheetId="1">'Funding by District'!$B$2:$F$685</definedName>
    <definedName name="_xlnm.Print_Area" localSheetId="0">INSTRUCTIONS!$B$2:$F$26</definedName>
    <definedName name="_xlnm.Print_Titles" localSheetId="4">'3) Staffing Plan'!$1:$2</definedName>
    <definedName name="_xlnm.Print_Titles" localSheetId="5">'4) 5 YR Budget &amp; Cash Flow Adj'!$A:$H,'4) 5 YR Budget &amp; Cash Flow Adj'!$2:$12</definedName>
    <definedName name="_xlnm.Print_Titles" localSheetId="1">'Funding by District'!$1:$5</definedName>
    <definedName name="RPP_TABLE">'Funding by District'!$C$5:$F$683</definedName>
    <definedName name="School">CONTROL!$I$5</definedName>
    <definedName name="SCHOOLS">CONTROL!$B$851:$B$1036</definedName>
    <definedName name="UnusedDistrictList" comment="List of School Districts that have NOT been selected yet.  (Array Forumula Range...requires using F2 to modify and Ctrl-Shift-Enter to enter formula).">OFFSET(CONTROL!$B$168,0,0,COUNTA(CONTROL!$B$168:$B$847)-COUNTBLANK(CONTROL!$B$168:$B$847),1)</definedName>
    <definedName name="X_PositionsCategories">OFFSET([2]Assumptions!$AN$67,0,0,COUNTA([2]Assumptions!$AN:$AN)-1,1)</definedName>
    <definedName name="Year1">CONTROL!$I$19</definedName>
    <definedName name="Year2">CONTROL!$I$20</definedName>
    <definedName name="Year3">CONTROL!$I$21</definedName>
    <definedName name="Year4">CONTROL!$I$22</definedName>
    <definedName name="Year5">CONTROL!$I$23</definedName>
    <definedName name="Z_5E4DC421_887D_9843_8B54_CF861F76B668_.wvu.Cols" localSheetId="5" hidden="1">'4) 5 YR Budget &amp; Cash Flow Adj'!#REF!</definedName>
    <definedName name="Z_5E4DC421_887D_9843_8B54_CF861F76B668_.wvu.PrintArea" localSheetId="2" hidden="1">'1) School Information'!$B$2:$C$20</definedName>
    <definedName name="Z_5E4DC421_887D_9843_8B54_CF861F76B668_.wvu.PrintArea" localSheetId="3" hidden="1">'2) Enrollment Chart'!$B$2:$K$30</definedName>
    <definedName name="Z_5E4DC421_887D_9843_8B54_CF861F76B668_.wvu.PrintArea" localSheetId="5" hidden="1">'4) 5 YR Budget &amp; Cash Flow Adj'!$B$2:$N$205</definedName>
    <definedName name="Z_5E4DC421_887D_9843_8B54_CF861F76B668_.wvu.PrintArea" localSheetId="0" hidden="1">INSTRUCTIONS!$C$2:$D$26</definedName>
    <definedName name="Z_5E4DC421_887D_9843_8B54_CF861F76B668_.wvu.PrintTitles" localSheetId="5" hidden="1">'4) 5 YR Budget &amp; Cash Flow Adj'!$A:$H,'4) 5 YR Budget &amp; Cash Flow Adj'!$2:$12</definedName>
    <definedName name="Z_7E5415B2_297C_4CDE_9A5E_CCA4F5662440_.wvu.Cols" localSheetId="5" hidden="1">'4) 5 YR Budget &amp; Cash Flow Adj'!#REF!</definedName>
    <definedName name="Z_7E5415B2_297C_4CDE_9A5E_CCA4F5662440_.wvu.PrintArea" localSheetId="2" hidden="1">'1) School Information'!$B$2:$C$20</definedName>
    <definedName name="Z_7E5415B2_297C_4CDE_9A5E_CCA4F5662440_.wvu.PrintArea" localSheetId="3" hidden="1">'2) Enrollment Chart'!$B$2:$K$30</definedName>
    <definedName name="Z_7E5415B2_297C_4CDE_9A5E_CCA4F5662440_.wvu.PrintArea" localSheetId="5" hidden="1">'4) 5 YR Budget &amp; Cash Flow Adj'!$B$2:$N$205</definedName>
    <definedName name="Z_7E5415B2_297C_4CDE_9A5E_CCA4F5662440_.wvu.PrintArea" localSheetId="0" hidden="1">INSTRUCTIONS!$C$2:$D$26</definedName>
    <definedName name="Z_7E5415B2_297C_4CDE_9A5E_CCA4F5662440_.wvu.PrintTitles" localSheetId="5" hidden="1">'4) 5 YR Budget &amp; Cash Flow Adj'!$A:$H,'4) 5 YR Budget &amp; Cash Flow Adj'!$2:$12</definedName>
  </definedNames>
  <calcPr calcId="191029"/>
  <customWorkbookViews>
    <customWorkbookView name="Citizens  World - Personal View" guid="{5E4DC421-887D-9843-8B54-CF861F76B668}" mergeInterval="0" personalView="1" yWindow="54" windowWidth="1276" windowHeight="724" tabRatio="951" activeSheetId="1"/>
    <customWorkbookView name="DHruby - Personal View" guid="{7E5415B2-297C-4CDE-9A5E-CCA4F5662440}" mergeInterval="0" personalView="1" maximized="1" windowWidth="1916" windowHeight="825" tabRatio="951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5" l="1"/>
  <c r="H19" i="15" s="1"/>
  <c r="H20" i="15" s="1"/>
  <c r="H21" i="15" l="1"/>
  <c r="I20" i="15"/>
  <c r="G20" i="15" s="1"/>
  <c r="I19" i="15"/>
  <c r="I21" i="15" l="1"/>
  <c r="G21" i="15" s="1"/>
  <c r="H22" i="15"/>
  <c r="H62" i="9"/>
  <c r="G62" i="9"/>
  <c r="F62" i="9"/>
  <c r="E62" i="9"/>
  <c r="D62" i="9"/>
  <c r="B10" i="3"/>
  <c r="I22" i="15" l="1"/>
  <c r="G22" i="15" s="1"/>
  <c r="H23" i="15"/>
  <c r="F76" i="15"/>
  <c r="G76" i="15"/>
  <c r="H76" i="15"/>
  <c r="I76" i="15"/>
  <c r="E76" i="15"/>
  <c r="H56" i="9"/>
  <c r="G56" i="9"/>
  <c r="F56" i="9"/>
  <c r="E56" i="9"/>
  <c r="D56" i="9"/>
  <c r="E39" i="9"/>
  <c r="F39" i="9"/>
  <c r="G39" i="9"/>
  <c r="H39" i="9"/>
  <c r="D39" i="9"/>
  <c r="E21" i="9"/>
  <c r="F21" i="9"/>
  <c r="G21" i="9"/>
  <c r="H21" i="9"/>
  <c r="D21" i="9"/>
  <c r="I23" i="15" l="1"/>
  <c r="G23" i="15" s="1"/>
  <c r="G95" i="8"/>
  <c r="G94" i="8"/>
  <c r="G93" i="8"/>
  <c r="G92" i="8"/>
  <c r="G91" i="8"/>
  <c r="G87" i="8"/>
  <c r="G86" i="8"/>
  <c r="G85" i="8"/>
  <c r="G84" i="8"/>
  <c r="G83" i="8"/>
  <c r="G82" i="8"/>
  <c r="G81" i="8"/>
  <c r="G80" i="8"/>
  <c r="G76" i="8"/>
  <c r="G75" i="8"/>
  <c r="G74" i="8"/>
  <c r="G73" i="8"/>
  <c r="G72" i="8"/>
  <c r="G71" i="8"/>
  <c r="I5" i="15" l="1"/>
  <c r="J5" i="15" s="1"/>
  <c r="B2" i="14" s="1"/>
  <c r="B2" i="9" l="1"/>
  <c r="G2" i="8"/>
  <c r="F59" i="9" l="1"/>
  <c r="E59" i="9"/>
  <c r="G59" i="9"/>
  <c r="H59" i="9"/>
  <c r="D59" i="9"/>
  <c r="H60" i="9"/>
  <c r="G60" i="9"/>
  <c r="F60" i="9"/>
  <c r="E60" i="9"/>
  <c r="D60" i="9"/>
  <c r="E72" i="9"/>
  <c r="F54" i="15" s="1"/>
  <c r="F72" i="9"/>
  <c r="G54" i="15" s="1"/>
  <c r="G72" i="9"/>
  <c r="H54" i="15" s="1"/>
  <c r="H72" i="9"/>
  <c r="I54" i="15" s="1"/>
  <c r="D72" i="9"/>
  <c r="E54" i="15" s="1"/>
  <c r="C20" i="15"/>
  <c r="B19" i="15" s="1"/>
  <c r="D82" i="9"/>
  <c r="E83" i="9"/>
  <c r="F83" i="9"/>
  <c r="G83" i="9"/>
  <c r="H83" i="9"/>
  <c r="L99" i="15"/>
  <c r="B99" i="15"/>
  <c r="E97" i="15"/>
  <c r="B100" i="15"/>
  <c r="E18" i="8" s="1"/>
  <c r="E164" i="8" s="1"/>
  <c r="L100" i="15"/>
  <c r="B101" i="15"/>
  <c r="E19" i="8" s="1"/>
  <c r="E165" i="8" s="1"/>
  <c r="L101" i="15"/>
  <c r="B102" i="15"/>
  <c r="L102" i="15"/>
  <c r="B103" i="15"/>
  <c r="E21" i="8" s="1"/>
  <c r="E167" i="8" s="1"/>
  <c r="L103" i="15"/>
  <c r="B104" i="15"/>
  <c r="L104" i="15"/>
  <c r="B105" i="15"/>
  <c r="E23" i="8" s="1"/>
  <c r="E169" i="8" s="1"/>
  <c r="L105" i="15"/>
  <c r="B106" i="15"/>
  <c r="L106" i="15"/>
  <c r="B107" i="15"/>
  <c r="E25" i="8" s="1"/>
  <c r="E171" i="8" s="1"/>
  <c r="L107" i="15"/>
  <c r="B108" i="15"/>
  <c r="E26" i="8" s="1"/>
  <c r="E172" i="8" s="1"/>
  <c r="L108" i="15"/>
  <c r="B109" i="15"/>
  <c r="E27" i="8" s="1"/>
  <c r="E173" i="8" s="1"/>
  <c r="L109" i="15"/>
  <c r="B110" i="15"/>
  <c r="L110" i="15"/>
  <c r="B111" i="15"/>
  <c r="E29" i="8" s="1"/>
  <c r="E175" i="8" s="1"/>
  <c r="L111" i="15"/>
  <c r="B112" i="15"/>
  <c r="L112" i="15"/>
  <c r="B113" i="15"/>
  <c r="E31" i="8" s="1"/>
  <c r="E177" i="8" s="1"/>
  <c r="L113" i="15"/>
  <c r="B114" i="15"/>
  <c r="L114" i="15"/>
  <c r="B115" i="15"/>
  <c r="L115" i="15"/>
  <c r="B116" i="15"/>
  <c r="C116" i="15" s="1"/>
  <c r="L116" i="15"/>
  <c r="B117" i="15"/>
  <c r="C117" i="15" s="1"/>
  <c r="L117" i="15"/>
  <c r="B118" i="15"/>
  <c r="C118" i="15" s="1"/>
  <c r="L118" i="15"/>
  <c r="B119" i="15"/>
  <c r="C119" i="15" s="1"/>
  <c r="L119" i="15"/>
  <c r="B120" i="15"/>
  <c r="C120" i="15" s="1"/>
  <c r="L120" i="15"/>
  <c r="B121" i="15"/>
  <c r="L121" i="15"/>
  <c r="B122" i="15"/>
  <c r="C122" i="15" s="1"/>
  <c r="L122" i="15"/>
  <c r="B123" i="15"/>
  <c r="C123" i="15" s="1"/>
  <c r="L123" i="15"/>
  <c r="B124" i="15"/>
  <c r="C124" i="15" s="1"/>
  <c r="L124" i="15"/>
  <c r="B125" i="15"/>
  <c r="C125" i="15" s="1"/>
  <c r="L125" i="15"/>
  <c r="B126" i="15"/>
  <c r="C126" i="15" s="1"/>
  <c r="L126" i="15"/>
  <c r="B127" i="15"/>
  <c r="C127" i="15" s="1"/>
  <c r="L127" i="15"/>
  <c r="B128" i="15"/>
  <c r="C128" i="15" s="1"/>
  <c r="L128" i="15"/>
  <c r="B129" i="15"/>
  <c r="C129" i="15" s="1"/>
  <c r="L129" i="15"/>
  <c r="B130" i="15"/>
  <c r="C130" i="15" s="1"/>
  <c r="L130" i="15"/>
  <c r="B131" i="15"/>
  <c r="C131" i="15" s="1"/>
  <c r="L131" i="15"/>
  <c r="B132" i="15"/>
  <c r="C132" i="15" s="1"/>
  <c r="L132" i="15"/>
  <c r="B133" i="15"/>
  <c r="C133" i="15" s="1"/>
  <c r="L133" i="15"/>
  <c r="B134" i="15"/>
  <c r="C134" i="15" s="1"/>
  <c r="L134" i="15"/>
  <c r="B135" i="15"/>
  <c r="C135" i="15" s="1"/>
  <c r="L135" i="15"/>
  <c r="B136" i="15"/>
  <c r="C136" i="15" s="1"/>
  <c r="L136" i="15"/>
  <c r="B137" i="15"/>
  <c r="C137" i="15" s="1"/>
  <c r="L137" i="15"/>
  <c r="B138" i="15"/>
  <c r="C138" i="15" s="1"/>
  <c r="L138" i="15"/>
  <c r="B139" i="15"/>
  <c r="C139" i="15" s="1"/>
  <c r="L139" i="15"/>
  <c r="B140" i="15"/>
  <c r="C140" i="15" s="1"/>
  <c r="L140" i="15"/>
  <c r="B141" i="15"/>
  <c r="C141" i="15" s="1"/>
  <c r="L141" i="15"/>
  <c r="B142" i="15"/>
  <c r="C142" i="15" s="1"/>
  <c r="L142" i="15"/>
  <c r="B143" i="15"/>
  <c r="C143" i="15" s="1"/>
  <c r="L143" i="15"/>
  <c r="B144" i="15"/>
  <c r="C144" i="15" s="1"/>
  <c r="L144" i="15"/>
  <c r="B145" i="15"/>
  <c r="C145" i="15" s="1"/>
  <c r="L145" i="15"/>
  <c r="B146" i="15"/>
  <c r="C146" i="15" s="1"/>
  <c r="L146" i="15"/>
  <c r="B147" i="15"/>
  <c r="C147" i="15" s="1"/>
  <c r="L147" i="15"/>
  <c r="B148" i="15"/>
  <c r="C148" i="15" s="1"/>
  <c r="L148" i="15"/>
  <c r="E75" i="9"/>
  <c r="I11" i="15"/>
  <c r="J11" i="15" s="1"/>
  <c r="H78" i="9"/>
  <c r="C30" i="9"/>
  <c r="C48" i="9" s="1"/>
  <c r="E71" i="15"/>
  <c r="D44" i="9"/>
  <c r="E44" i="9"/>
  <c r="F44" i="9"/>
  <c r="G44" i="9"/>
  <c r="H44" i="9"/>
  <c r="D45" i="9"/>
  <c r="E45" i="9"/>
  <c r="F45" i="9"/>
  <c r="G45" i="9"/>
  <c r="H45" i="9"/>
  <c r="D46" i="9"/>
  <c r="E46" i="9"/>
  <c r="F46" i="9"/>
  <c r="G46" i="9"/>
  <c r="H46" i="9"/>
  <c r="D47" i="9"/>
  <c r="E47" i="9"/>
  <c r="F47" i="9"/>
  <c r="G47" i="9"/>
  <c r="H47" i="9"/>
  <c r="D48" i="9"/>
  <c r="E48" i="9"/>
  <c r="F48" i="9"/>
  <c r="G48" i="9"/>
  <c r="H48" i="9"/>
  <c r="D49" i="9"/>
  <c r="E49" i="9"/>
  <c r="F49" i="9"/>
  <c r="G49" i="9"/>
  <c r="H49" i="9"/>
  <c r="D50" i="9"/>
  <c r="E50" i="9"/>
  <c r="F50" i="9"/>
  <c r="G50" i="9"/>
  <c r="H50" i="9"/>
  <c r="D51" i="9"/>
  <c r="E51" i="9"/>
  <c r="F51" i="9"/>
  <c r="G51" i="9"/>
  <c r="H51" i="9"/>
  <c r="D52" i="9"/>
  <c r="E52" i="9"/>
  <c r="F52" i="9"/>
  <c r="G52" i="9"/>
  <c r="H52" i="9"/>
  <c r="D53" i="9"/>
  <c r="E53" i="9"/>
  <c r="F53" i="9"/>
  <c r="G53" i="9"/>
  <c r="H53" i="9"/>
  <c r="D54" i="9"/>
  <c r="E54" i="9"/>
  <c r="F54" i="9"/>
  <c r="G54" i="9"/>
  <c r="H54" i="9"/>
  <c r="D55" i="9"/>
  <c r="E55" i="9"/>
  <c r="F55" i="9"/>
  <c r="G55" i="9"/>
  <c r="H55" i="9"/>
  <c r="E43" i="9"/>
  <c r="F43" i="9"/>
  <c r="G43" i="9"/>
  <c r="H43" i="9"/>
  <c r="D43" i="9"/>
  <c r="G78" i="9"/>
  <c r="F78" i="9"/>
  <c r="E78" i="9"/>
  <c r="I63" i="15"/>
  <c r="I79" i="15" s="1"/>
  <c r="H63" i="15"/>
  <c r="H79" i="15" s="1"/>
  <c r="G63" i="15"/>
  <c r="G79" i="15" s="1"/>
  <c r="F63" i="15"/>
  <c r="F79" i="15" s="1"/>
  <c r="E63" i="15"/>
  <c r="B156" i="15"/>
  <c r="G16" i="8" s="1"/>
  <c r="J178" i="8"/>
  <c r="K178" i="8"/>
  <c r="L178" i="8"/>
  <c r="M178" i="8"/>
  <c r="I178" i="8"/>
  <c r="I164" i="8"/>
  <c r="J164" i="8"/>
  <c r="K164" i="8"/>
  <c r="L164" i="8"/>
  <c r="M164" i="8"/>
  <c r="I165" i="8"/>
  <c r="J165" i="8"/>
  <c r="K165" i="8"/>
  <c r="L165" i="8"/>
  <c r="M165" i="8"/>
  <c r="I166" i="8"/>
  <c r="J166" i="8"/>
  <c r="K166" i="8"/>
  <c r="L166" i="8"/>
  <c r="M166" i="8"/>
  <c r="I167" i="8"/>
  <c r="J167" i="8"/>
  <c r="K167" i="8"/>
  <c r="L167" i="8"/>
  <c r="M167" i="8"/>
  <c r="I168" i="8"/>
  <c r="J168" i="8"/>
  <c r="K168" i="8"/>
  <c r="L168" i="8"/>
  <c r="M168" i="8"/>
  <c r="I169" i="8"/>
  <c r="J169" i="8"/>
  <c r="K169" i="8"/>
  <c r="L169" i="8"/>
  <c r="M169" i="8"/>
  <c r="I170" i="8"/>
  <c r="J170" i="8"/>
  <c r="K170" i="8"/>
  <c r="L170" i="8"/>
  <c r="M170" i="8"/>
  <c r="I171" i="8"/>
  <c r="J171" i="8"/>
  <c r="K171" i="8"/>
  <c r="L171" i="8"/>
  <c r="M171" i="8"/>
  <c r="I172" i="8"/>
  <c r="J172" i="8"/>
  <c r="K172" i="8"/>
  <c r="L172" i="8"/>
  <c r="M172" i="8"/>
  <c r="I173" i="8"/>
  <c r="J173" i="8"/>
  <c r="K173" i="8"/>
  <c r="L173" i="8"/>
  <c r="M173" i="8"/>
  <c r="I174" i="8"/>
  <c r="J174" i="8"/>
  <c r="K174" i="8"/>
  <c r="L174" i="8"/>
  <c r="M174" i="8"/>
  <c r="I175" i="8"/>
  <c r="J175" i="8"/>
  <c r="K175" i="8"/>
  <c r="L175" i="8"/>
  <c r="M175" i="8"/>
  <c r="I176" i="8"/>
  <c r="J176" i="8"/>
  <c r="K176" i="8"/>
  <c r="L176" i="8"/>
  <c r="M176" i="8"/>
  <c r="I177" i="8"/>
  <c r="J177" i="8"/>
  <c r="K177" i="8"/>
  <c r="L177" i="8"/>
  <c r="M177" i="8"/>
  <c r="J163" i="8"/>
  <c r="K163" i="8"/>
  <c r="L163" i="8"/>
  <c r="M163" i="8"/>
  <c r="I163" i="8"/>
  <c r="G96" i="8"/>
  <c r="M100" i="15"/>
  <c r="N100" i="15"/>
  <c r="O100" i="15"/>
  <c r="P100" i="15"/>
  <c r="M101" i="15"/>
  <c r="N101" i="15"/>
  <c r="O101" i="15"/>
  <c r="P101" i="15"/>
  <c r="M102" i="15"/>
  <c r="N102" i="15"/>
  <c r="O102" i="15"/>
  <c r="P102" i="15"/>
  <c r="M103" i="15"/>
  <c r="N103" i="15"/>
  <c r="O103" i="15"/>
  <c r="P103" i="15"/>
  <c r="M104" i="15"/>
  <c r="N104" i="15"/>
  <c r="O104" i="15"/>
  <c r="P104" i="15"/>
  <c r="M105" i="15"/>
  <c r="N105" i="15"/>
  <c r="O105" i="15"/>
  <c r="P105" i="15"/>
  <c r="M106" i="15"/>
  <c r="N106" i="15"/>
  <c r="O106" i="15"/>
  <c r="P106" i="15"/>
  <c r="M107" i="15"/>
  <c r="N107" i="15"/>
  <c r="O107" i="15"/>
  <c r="P107" i="15"/>
  <c r="M108" i="15"/>
  <c r="N108" i="15"/>
  <c r="O108" i="15"/>
  <c r="P108" i="15"/>
  <c r="M109" i="15"/>
  <c r="N109" i="15"/>
  <c r="O109" i="15"/>
  <c r="P109" i="15"/>
  <c r="M110" i="15"/>
  <c r="N110" i="15"/>
  <c r="O110" i="15"/>
  <c r="P110" i="15"/>
  <c r="M111" i="15"/>
  <c r="N111" i="15"/>
  <c r="O111" i="15"/>
  <c r="P111" i="15"/>
  <c r="M112" i="15"/>
  <c r="N112" i="15"/>
  <c r="O112" i="15"/>
  <c r="P112" i="15"/>
  <c r="M113" i="15"/>
  <c r="N113" i="15"/>
  <c r="O113" i="15"/>
  <c r="P113" i="15"/>
  <c r="M114" i="15"/>
  <c r="N114" i="15"/>
  <c r="O114" i="15"/>
  <c r="P114" i="15"/>
  <c r="M115" i="15"/>
  <c r="N115" i="15"/>
  <c r="O115" i="15"/>
  <c r="P115" i="15"/>
  <c r="M116" i="15"/>
  <c r="N116" i="15"/>
  <c r="O116" i="15"/>
  <c r="P116" i="15"/>
  <c r="M117" i="15"/>
  <c r="N117" i="15"/>
  <c r="O117" i="15"/>
  <c r="P117" i="15"/>
  <c r="M118" i="15"/>
  <c r="N118" i="15"/>
  <c r="O118" i="15"/>
  <c r="P118" i="15"/>
  <c r="M119" i="15"/>
  <c r="N119" i="15"/>
  <c r="O119" i="15"/>
  <c r="P119" i="15"/>
  <c r="M120" i="15"/>
  <c r="N120" i="15"/>
  <c r="O120" i="15"/>
  <c r="P120" i="15"/>
  <c r="M121" i="15"/>
  <c r="N121" i="15"/>
  <c r="O121" i="15"/>
  <c r="P121" i="15"/>
  <c r="M122" i="15"/>
  <c r="N122" i="15"/>
  <c r="O122" i="15"/>
  <c r="P122" i="15"/>
  <c r="M123" i="15"/>
  <c r="N123" i="15"/>
  <c r="O123" i="15"/>
  <c r="P123" i="15"/>
  <c r="M124" i="15"/>
  <c r="N124" i="15"/>
  <c r="O124" i="15"/>
  <c r="P124" i="15"/>
  <c r="M125" i="15"/>
  <c r="N125" i="15"/>
  <c r="O125" i="15"/>
  <c r="P125" i="15"/>
  <c r="M126" i="15"/>
  <c r="N126" i="15"/>
  <c r="O126" i="15"/>
  <c r="P126" i="15"/>
  <c r="M127" i="15"/>
  <c r="N127" i="15"/>
  <c r="O127" i="15"/>
  <c r="P127" i="15"/>
  <c r="M128" i="15"/>
  <c r="N128" i="15"/>
  <c r="O128" i="15"/>
  <c r="P128" i="15"/>
  <c r="M129" i="15"/>
  <c r="N129" i="15"/>
  <c r="O129" i="15"/>
  <c r="P129" i="15"/>
  <c r="M130" i="15"/>
  <c r="N130" i="15"/>
  <c r="O130" i="15"/>
  <c r="P130" i="15"/>
  <c r="M131" i="15"/>
  <c r="N131" i="15"/>
  <c r="O131" i="15"/>
  <c r="P131" i="15"/>
  <c r="M132" i="15"/>
  <c r="N132" i="15"/>
  <c r="O132" i="15"/>
  <c r="P132" i="15"/>
  <c r="M133" i="15"/>
  <c r="N133" i="15"/>
  <c r="O133" i="15"/>
  <c r="P133" i="15"/>
  <c r="M134" i="15"/>
  <c r="N134" i="15"/>
  <c r="O134" i="15"/>
  <c r="P134" i="15"/>
  <c r="M135" i="15"/>
  <c r="N135" i="15"/>
  <c r="O135" i="15"/>
  <c r="P135" i="15"/>
  <c r="M136" i="15"/>
  <c r="N136" i="15"/>
  <c r="O136" i="15"/>
  <c r="P136" i="15"/>
  <c r="M137" i="15"/>
  <c r="N137" i="15"/>
  <c r="O137" i="15"/>
  <c r="P137" i="15"/>
  <c r="M138" i="15"/>
  <c r="N138" i="15"/>
  <c r="O138" i="15"/>
  <c r="P138" i="15"/>
  <c r="M139" i="15"/>
  <c r="N139" i="15"/>
  <c r="O139" i="15"/>
  <c r="P139" i="15"/>
  <c r="M140" i="15"/>
  <c r="N140" i="15"/>
  <c r="O140" i="15"/>
  <c r="P140" i="15"/>
  <c r="M141" i="15"/>
  <c r="N141" i="15"/>
  <c r="O141" i="15"/>
  <c r="P141" i="15"/>
  <c r="M142" i="15"/>
  <c r="N142" i="15"/>
  <c r="O142" i="15"/>
  <c r="P142" i="15"/>
  <c r="M143" i="15"/>
  <c r="N143" i="15"/>
  <c r="O143" i="15"/>
  <c r="P143" i="15"/>
  <c r="M144" i="15"/>
  <c r="N144" i="15"/>
  <c r="O144" i="15"/>
  <c r="P144" i="15"/>
  <c r="M145" i="15"/>
  <c r="N145" i="15"/>
  <c r="O145" i="15"/>
  <c r="P145" i="15"/>
  <c r="M146" i="15"/>
  <c r="N146" i="15"/>
  <c r="O146" i="15"/>
  <c r="P146" i="15"/>
  <c r="M147" i="15"/>
  <c r="N147" i="15"/>
  <c r="O147" i="15"/>
  <c r="P147" i="15"/>
  <c r="M148" i="15"/>
  <c r="N148" i="15"/>
  <c r="O148" i="15"/>
  <c r="P148" i="15"/>
  <c r="M99" i="15"/>
  <c r="N99" i="15"/>
  <c r="O99" i="15"/>
  <c r="P99" i="15"/>
  <c r="F97" i="15"/>
  <c r="G97" i="15"/>
  <c r="H97" i="15"/>
  <c r="I97" i="15"/>
  <c r="G72" i="15"/>
  <c r="I75" i="15"/>
  <c r="H75" i="15"/>
  <c r="G75" i="15"/>
  <c r="F75" i="15"/>
  <c r="E75" i="15"/>
  <c r="I74" i="15"/>
  <c r="H74" i="15"/>
  <c r="G74" i="15"/>
  <c r="F74" i="15"/>
  <c r="E74" i="15"/>
  <c r="I73" i="15"/>
  <c r="H73" i="15"/>
  <c r="G73" i="15"/>
  <c r="F73" i="15"/>
  <c r="E73" i="15"/>
  <c r="I72" i="15"/>
  <c r="H72" i="15"/>
  <c r="F72" i="15"/>
  <c r="E72" i="15"/>
  <c r="I71" i="15"/>
  <c r="H71" i="15"/>
  <c r="G71" i="15"/>
  <c r="F71" i="15"/>
  <c r="I70" i="15"/>
  <c r="H70" i="15"/>
  <c r="G70" i="15"/>
  <c r="F70" i="15"/>
  <c r="E70" i="15"/>
  <c r="I69" i="15"/>
  <c r="H69" i="15"/>
  <c r="G69" i="15"/>
  <c r="F69" i="15"/>
  <c r="E69" i="15"/>
  <c r="I68" i="15"/>
  <c r="H68" i="15"/>
  <c r="G68" i="15"/>
  <c r="F68" i="15"/>
  <c r="E68" i="15"/>
  <c r="I67" i="15"/>
  <c r="H67" i="15"/>
  <c r="G67" i="15"/>
  <c r="F67" i="15"/>
  <c r="E67" i="15"/>
  <c r="I66" i="15"/>
  <c r="H66" i="15"/>
  <c r="G66" i="15"/>
  <c r="F66" i="15"/>
  <c r="E66" i="15"/>
  <c r="I65" i="15"/>
  <c r="H65" i="15"/>
  <c r="G65" i="15"/>
  <c r="F65" i="15"/>
  <c r="E65" i="15"/>
  <c r="I64" i="15"/>
  <c r="H64" i="15"/>
  <c r="G64" i="15"/>
  <c r="F64" i="15"/>
  <c r="E64" i="15"/>
  <c r="E61" i="9"/>
  <c r="F61" i="9"/>
  <c r="G61" i="9"/>
  <c r="H61" i="9"/>
  <c r="D61" i="9"/>
  <c r="H37" i="14"/>
  <c r="G37" i="14"/>
  <c r="F37" i="14"/>
  <c r="E37" i="14"/>
  <c r="D37" i="14"/>
  <c r="H29" i="14"/>
  <c r="G29" i="14"/>
  <c r="F29" i="14"/>
  <c r="E29" i="14"/>
  <c r="E39" i="14" s="1"/>
  <c r="D29" i="14"/>
  <c r="D18" i="14"/>
  <c r="D39" i="14" s="1"/>
  <c r="E18" i="14"/>
  <c r="F18" i="14"/>
  <c r="G18" i="14"/>
  <c r="H18" i="14"/>
  <c r="I7" i="15"/>
  <c r="I8" i="15"/>
  <c r="I9" i="15"/>
  <c r="I6" i="15"/>
  <c r="K88" i="8"/>
  <c r="K77" i="8"/>
  <c r="M197" i="8"/>
  <c r="L197" i="8"/>
  <c r="K197" i="8"/>
  <c r="J197" i="8"/>
  <c r="M193" i="8"/>
  <c r="M199" i="8" s="1"/>
  <c r="L193" i="8"/>
  <c r="K193" i="8"/>
  <c r="J193" i="8"/>
  <c r="M189" i="8"/>
  <c r="L189" i="8"/>
  <c r="K189" i="8"/>
  <c r="J189" i="8"/>
  <c r="J199" i="8" s="1"/>
  <c r="I197" i="8"/>
  <c r="I104" i="8"/>
  <c r="K104" i="8"/>
  <c r="M104" i="8"/>
  <c r="J104" i="8"/>
  <c r="L104" i="8"/>
  <c r="M64" i="8"/>
  <c r="M53" i="8"/>
  <c r="L53" i="8"/>
  <c r="L64" i="8"/>
  <c r="K53" i="8"/>
  <c r="K64" i="8"/>
  <c r="J64" i="8"/>
  <c r="J53" i="8"/>
  <c r="J151" i="8"/>
  <c r="J118" i="8"/>
  <c r="M141" i="8"/>
  <c r="J141" i="8"/>
  <c r="K141" i="8"/>
  <c r="L141" i="8"/>
  <c r="K118" i="8"/>
  <c r="K151" i="8"/>
  <c r="M118" i="8"/>
  <c r="L118" i="8"/>
  <c r="L151" i="8"/>
  <c r="M151" i="8"/>
  <c r="K199" i="8" l="1"/>
  <c r="L199" i="8"/>
  <c r="H39" i="14"/>
  <c r="G39" i="14"/>
  <c r="F39" i="14"/>
  <c r="I88" i="15"/>
  <c r="P150" i="15"/>
  <c r="C848" i="15"/>
  <c r="E125" i="15"/>
  <c r="F125" i="15" s="1"/>
  <c r="U125" i="15" s="1"/>
  <c r="E145" i="15"/>
  <c r="T145" i="15" s="1"/>
  <c r="E143" i="15"/>
  <c r="T143" i="15" s="1"/>
  <c r="E135" i="15"/>
  <c r="T135" i="15" s="1"/>
  <c r="E122" i="15"/>
  <c r="F122" i="15" s="1"/>
  <c r="U122" i="15" s="1"/>
  <c r="E116" i="15"/>
  <c r="F116" i="15" s="1"/>
  <c r="G116" i="15" s="1"/>
  <c r="D77" i="9"/>
  <c r="E98" i="15"/>
  <c r="K96" i="8"/>
  <c r="I88" i="8"/>
  <c r="M88" i="8"/>
  <c r="E17" i="8"/>
  <c r="E163" i="8" s="1"/>
  <c r="C171" i="15"/>
  <c r="C175" i="15"/>
  <c r="C179" i="15"/>
  <c r="C183" i="15"/>
  <c r="C187" i="15"/>
  <c r="C191" i="15"/>
  <c r="C195" i="15"/>
  <c r="C199" i="15"/>
  <c r="C203" i="15"/>
  <c r="C207" i="15"/>
  <c r="C211" i="15"/>
  <c r="C215" i="15"/>
  <c r="C219" i="15"/>
  <c r="C223" i="15"/>
  <c r="C227" i="15"/>
  <c r="C231" i="15"/>
  <c r="C235" i="15"/>
  <c r="C239" i="15"/>
  <c r="C243" i="15"/>
  <c r="C247" i="15"/>
  <c r="C251" i="15"/>
  <c r="C255" i="15"/>
  <c r="C259" i="15"/>
  <c r="C263" i="15"/>
  <c r="C267" i="15"/>
  <c r="C271" i="15"/>
  <c r="C275" i="15"/>
  <c r="C279" i="15"/>
  <c r="C283" i="15"/>
  <c r="C287" i="15"/>
  <c r="C291" i="15"/>
  <c r="C295" i="15"/>
  <c r="C299" i="15"/>
  <c r="C303" i="15"/>
  <c r="C307" i="15"/>
  <c r="C311" i="15"/>
  <c r="C315" i="15"/>
  <c r="C319" i="15"/>
  <c r="C323" i="15"/>
  <c r="C327" i="15"/>
  <c r="C331" i="15"/>
  <c r="C335" i="15"/>
  <c r="C339" i="15"/>
  <c r="C343" i="15"/>
  <c r="C347" i="15"/>
  <c r="C351" i="15"/>
  <c r="C355" i="15"/>
  <c r="C359" i="15"/>
  <c r="C363" i="15"/>
  <c r="C367" i="15"/>
  <c r="C371" i="15"/>
  <c r="C375" i="15"/>
  <c r="C379" i="15"/>
  <c r="C383" i="15"/>
  <c r="C387" i="15"/>
  <c r="C391" i="15"/>
  <c r="C395" i="15"/>
  <c r="C399" i="15"/>
  <c r="C403" i="15"/>
  <c r="C407" i="15"/>
  <c r="C411" i="15"/>
  <c r="C415" i="15"/>
  <c r="C419" i="15"/>
  <c r="C423" i="15"/>
  <c r="C427" i="15"/>
  <c r="C431" i="15"/>
  <c r="C435" i="15"/>
  <c r="C439" i="15"/>
  <c r="C443" i="15"/>
  <c r="C447" i="15"/>
  <c r="C451" i="15"/>
  <c r="C455" i="15"/>
  <c r="C459" i="15"/>
  <c r="C463" i="15"/>
  <c r="C467" i="15"/>
  <c r="C471" i="15"/>
  <c r="C475" i="15"/>
  <c r="C479" i="15"/>
  <c r="C483" i="15"/>
  <c r="C487" i="15"/>
  <c r="C491" i="15"/>
  <c r="C495" i="15"/>
  <c r="C499" i="15"/>
  <c r="C503" i="15"/>
  <c r="C507" i="15"/>
  <c r="C173" i="15"/>
  <c r="C177" i="15"/>
  <c r="C181" i="15"/>
  <c r="C185" i="15"/>
  <c r="C189" i="15"/>
  <c r="C193" i="15"/>
  <c r="C197" i="15"/>
  <c r="C201" i="15"/>
  <c r="C205" i="15"/>
  <c r="C209" i="15"/>
  <c r="C213" i="15"/>
  <c r="C217" i="15"/>
  <c r="C221" i="15"/>
  <c r="C225" i="15"/>
  <c r="C229" i="15"/>
  <c r="C233" i="15"/>
  <c r="C237" i="15"/>
  <c r="C241" i="15"/>
  <c r="C245" i="15"/>
  <c r="C249" i="15"/>
  <c r="C253" i="15"/>
  <c r="C257" i="15"/>
  <c r="C261" i="15"/>
  <c r="C265" i="15"/>
  <c r="C269" i="15"/>
  <c r="C273" i="15"/>
  <c r="C277" i="15"/>
  <c r="C281" i="15"/>
  <c r="C285" i="15"/>
  <c r="C289" i="15"/>
  <c r="C293" i="15"/>
  <c r="C297" i="15"/>
  <c r="C301" i="15"/>
  <c r="C305" i="15"/>
  <c r="C309" i="15"/>
  <c r="C313" i="15"/>
  <c r="C317" i="15"/>
  <c r="C321" i="15"/>
  <c r="C325" i="15"/>
  <c r="C329" i="15"/>
  <c r="C333" i="15"/>
  <c r="C337" i="15"/>
  <c r="C341" i="15"/>
  <c r="C345" i="15"/>
  <c r="C349" i="15"/>
  <c r="C353" i="15"/>
  <c r="C357" i="15"/>
  <c r="C361" i="15"/>
  <c r="C365" i="15"/>
  <c r="C369" i="15"/>
  <c r="C373" i="15"/>
  <c r="C377" i="15"/>
  <c r="C381" i="15"/>
  <c r="C385" i="15"/>
  <c r="C389" i="15"/>
  <c r="C393" i="15"/>
  <c r="C397" i="15"/>
  <c r="C401" i="15"/>
  <c r="C405" i="15"/>
  <c r="C409" i="15"/>
  <c r="C413" i="15"/>
  <c r="C417" i="15"/>
  <c r="C421" i="15"/>
  <c r="C425" i="15"/>
  <c r="C429" i="15"/>
  <c r="C433" i="15"/>
  <c r="C437" i="15"/>
  <c r="C441" i="15"/>
  <c r="C445" i="15"/>
  <c r="C449" i="15"/>
  <c r="C453" i="15"/>
  <c r="C457" i="15"/>
  <c r="C461" i="15"/>
  <c r="C465" i="15"/>
  <c r="C469" i="15"/>
  <c r="C473" i="15"/>
  <c r="C477" i="15"/>
  <c r="C481" i="15"/>
  <c r="C172" i="15"/>
  <c r="C180" i="15"/>
  <c r="C188" i="15"/>
  <c r="C196" i="15"/>
  <c r="C204" i="15"/>
  <c r="C212" i="15"/>
  <c r="C220" i="15"/>
  <c r="C228" i="15"/>
  <c r="C236" i="15"/>
  <c r="C244" i="15"/>
  <c r="C252" i="15"/>
  <c r="C260" i="15"/>
  <c r="C268" i="15"/>
  <c r="C276" i="15"/>
  <c r="C284" i="15"/>
  <c r="C292" i="15"/>
  <c r="C300" i="15"/>
  <c r="C308" i="15"/>
  <c r="C316" i="15"/>
  <c r="C324" i="15"/>
  <c r="C332" i="15"/>
  <c r="C340" i="15"/>
  <c r="C348" i="15"/>
  <c r="C356" i="15"/>
  <c r="C364" i="15"/>
  <c r="C372" i="15"/>
  <c r="C380" i="15"/>
  <c r="C388" i="15"/>
  <c r="C396" i="15"/>
  <c r="C404" i="15"/>
  <c r="C412" i="15"/>
  <c r="C420" i="15"/>
  <c r="C428" i="15"/>
  <c r="C436" i="15"/>
  <c r="C444" i="15"/>
  <c r="C452" i="15"/>
  <c r="C460" i="15"/>
  <c r="C468" i="15"/>
  <c r="C476" i="15"/>
  <c r="C484" i="15"/>
  <c r="C489" i="15"/>
  <c r="C494" i="15"/>
  <c r="C500" i="15"/>
  <c r="C505" i="15"/>
  <c r="C510" i="15"/>
  <c r="C514" i="15"/>
  <c r="C518" i="15"/>
  <c r="C522" i="15"/>
  <c r="C526" i="15"/>
  <c r="C530" i="15"/>
  <c r="C534" i="15"/>
  <c r="C538" i="15"/>
  <c r="C542" i="15"/>
  <c r="C546" i="15"/>
  <c r="C550" i="15"/>
  <c r="C554" i="15"/>
  <c r="C558" i="15"/>
  <c r="C562" i="15"/>
  <c r="C566" i="15"/>
  <c r="C570" i="15"/>
  <c r="C574" i="15"/>
  <c r="C578" i="15"/>
  <c r="C582" i="15"/>
  <c r="C586" i="15"/>
  <c r="C590" i="15"/>
  <c r="C594" i="15"/>
  <c r="C598" i="15"/>
  <c r="C602" i="15"/>
  <c r="C606" i="15"/>
  <c r="C610" i="15"/>
  <c r="C614" i="15"/>
  <c r="C618" i="15"/>
  <c r="C622" i="15"/>
  <c r="C626" i="15"/>
  <c r="C630" i="15"/>
  <c r="C634" i="15"/>
  <c r="C638" i="15"/>
  <c r="C642" i="15"/>
  <c r="C646" i="15"/>
  <c r="C650" i="15"/>
  <c r="C654" i="15"/>
  <c r="C658" i="15"/>
  <c r="C662" i="15"/>
  <c r="C666" i="15"/>
  <c r="C670" i="15"/>
  <c r="C674" i="15"/>
  <c r="C678" i="15"/>
  <c r="C682" i="15"/>
  <c r="C686" i="15"/>
  <c r="C690" i="15"/>
  <c r="C694" i="15"/>
  <c r="C698" i="15"/>
  <c r="C702" i="15"/>
  <c r="C706" i="15"/>
  <c r="C710" i="15"/>
  <c r="C714" i="15"/>
  <c r="C718" i="15"/>
  <c r="C722" i="15"/>
  <c r="C726" i="15"/>
  <c r="C730" i="15"/>
  <c r="C734" i="15"/>
  <c r="C176" i="15"/>
  <c r="C184" i="15"/>
  <c r="C192" i="15"/>
  <c r="C200" i="15"/>
  <c r="C208" i="15"/>
  <c r="C216" i="15"/>
  <c r="C224" i="15"/>
  <c r="C232" i="15"/>
  <c r="C240" i="15"/>
  <c r="C248" i="15"/>
  <c r="C256" i="15"/>
  <c r="C264" i="15"/>
  <c r="C272" i="15"/>
  <c r="C280" i="15"/>
  <c r="C288" i="15"/>
  <c r="C296" i="15"/>
  <c r="C304" i="15"/>
  <c r="C312" i="15"/>
  <c r="C320" i="15"/>
  <c r="C328" i="15"/>
  <c r="C336" i="15"/>
  <c r="C344" i="15"/>
  <c r="C352" i="15"/>
  <c r="C360" i="15"/>
  <c r="C368" i="15"/>
  <c r="C376" i="15"/>
  <c r="C384" i="15"/>
  <c r="C392" i="15"/>
  <c r="C400" i="15"/>
  <c r="C408" i="15"/>
  <c r="C416" i="15"/>
  <c r="C424" i="15"/>
  <c r="C432" i="15"/>
  <c r="C440" i="15"/>
  <c r="C448" i="15"/>
  <c r="C456" i="15"/>
  <c r="C464" i="15"/>
  <c r="C472" i="15"/>
  <c r="C480" i="15"/>
  <c r="C486" i="15"/>
  <c r="C492" i="15"/>
  <c r="C497" i="15"/>
  <c r="C502" i="15"/>
  <c r="C508" i="15"/>
  <c r="C512" i="15"/>
  <c r="C516" i="15"/>
  <c r="C520" i="15"/>
  <c r="C524" i="15"/>
  <c r="C528" i="15"/>
  <c r="C532" i="15"/>
  <c r="C536" i="15"/>
  <c r="C540" i="15"/>
  <c r="C544" i="15"/>
  <c r="C548" i="15"/>
  <c r="C552" i="15"/>
  <c r="C556" i="15"/>
  <c r="C560" i="15"/>
  <c r="C564" i="15"/>
  <c r="C568" i="15"/>
  <c r="C572" i="15"/>
  <c r="C576" i="15"/>
  <c r="C580" i="15"/>
  <c r="C584" i="15"/>
  <c r="C588" i="15"/>
  <c r="C592" i="15"/>
  <c r="C596" i="15"/>
  <c r="C600" i="15"/>
  <c r="C604" i="15"/>
  <c r="C608" i="15"/>
  <c r="C612" i="15"/>
  <c r="C616" i="15"/>
  <c r="C620" i="15"/>
  <c r="C624" i="15"/>
  <c r="C628" i="15"/>
  <c r="C632" i="15"/>
  <c r="C636" i="15"/>
  <c r="C640" i="15"/>
  <c r="C644" i="15"/>
  <c r="C648" i="15"/>
  <c r="C652" i="15"/>
  <c r="C656" i="15"/>
  <c r="C660" i="15"/>
  <c r="C664" i="15"/>
  <c r="C668" i="15"/>
  <c r="C672" i="15"/>
  <c r="C174" i="15"/>
  <c r="C190" i="15"/>
  <c r="C206" i="15"/>
  <c r="C222" i="15"/>
  <c r="C238" i="15"/>
  <c r="C254" i="15"/>
  <c r="C270" i="15"/>
  <c r="C286" i="15"/>
  <c r="C302" i="15"/>
  <c r="C318" i="15"/>
  <c r="C334" i="15"/>
  <c r="C350" i="15"/>
  <c r="C366" i="15"/>
  <c r="C382" i="15"/>
  <c r="C398" i="15"/>
  <c r="C414" i="15"/>
  <c r="C430" i="15"/>
  <c r="C446" i="15"/>
  <c r="C462" i="15"/>
  <c r="C478" i="15"/>
  <c r="C490" i="15"/>
  <c r="C501" i="15"/>
  <c r="C511" i="15"/>
  <c r="C519" i="15"/>
  <c r="C527" i="15"/>
  <c r="C535" i="15"/>
  <c r="C543" i="15"/>
  <c r="C551" i="15"/>
  <c r="C559" i="15"/>
  <c r="C567" i="15"/>
  <c r="C575" i="15"/>
  <c r="C583" i="15"/>
  <c r="C591" i="15"/>
  <c r="C599" i="15"/>
  <c r="C607" i="15"/>
  <c r="C615" i="15"/>
  <c r="C623" i="15"/>
  <c r="C631" i="15"/>
  <c r="C639" i="15"/>
  <c r="C647" i="15"/>
  <c r="C655" i="15"/>
  <c r="C663" i="15"/>
  <c r="C671" i="15"/>
  <c r="C677" i="15"/>
  <c r="C683" i="15"/>
  <c r="C688" i="15"/>
  <c r="C693" i="15"/>
  <c r="C699" i="15"/>
  <c r="C704" i="15"/>
  <c r="C709" i="15"/>
  <c r="C715" i="15"/>
  <c r="C720" i="15"/>
  <c r="C725" i="15"/>
  <c r="C731" i="15"/>
  <c r="C736" i="15"/>
  <c r="C740" i="15"/>
  <c r="C744" i="15"/>
  <c r="C748" i="15"/>
  <c r="C752" i="15"/>
  <c r="C756" i="15"/>
  <c r="C760" i="15"/>
  <c r="C764" i="15"/>
  <c r="C768" i="15"/>
  <c r="C772" i="15"/>
  <c r="C776" i="15"/>
  <c r="C780" i="15"/>
  <c r="C784" i="15"/>
  <c r="C788" i="15"/>
  <c r="C792" i="15"/>
  <c r="C796" i="15"/>
  <c r="C800" i="15"/>
  <c r="C804" i="15"/>
  <c r="C808" i="15"/>
  <c r="C812" i="15"/>
  <c r="C816" i="15"/>
  <c r="C820" i="15"/>
  <c r="C824" i="15"/>
  <c r="C828" i="15"/>
  <c r="C832" i="15"/>
  <c r="C836" i="15"/>
  <c r="C840" i="15"/>
  <c r="C844" i="15"/>
  <c r="C169" i="15"/>
  <c r="C178" i="15"/>
  <c r="C194" i="15"/>
  <c r="C210" i="15"/>
  <c r="C226" i="15"/>
  <c r="C242" i="15"/>
  <c r="C258" i="15"/>
  <c r="C274" i="15"/>
  <c r="C290" i="15"/>
  <c r="C306" i="15"/>
  <c r="C322" i="15"/>
  <c r="C338" i="15"/>
  <c r="C354" i="15"/>
  <c r="C370" i="15"/>
  <c r="C386" i="15"/>
  <c r="C402" i="15"/>
  <c r="C418" i="15"/>
  <c r="C434" i="15"/>
  <c r="C450" i="15"/>
  <c r="C466" i="15"/>
  <c r="C482" i="15"/>
  <c r="C493" i="15"/>
  <c r="C504" i="15"/>
  <c r="C513" i="15"/>
  <c r="C521" i="15"/>
  <c r="C529" i="15"/>
  <c r="C537" i="15"/>
  <c r="C545" i="15"/>
  <c r="C553" i="15"/>
  <c r="C561" i="15"/>
  <c r="C569" i="15"/>
  <c r="C577" i="15"/>
  <c r="C585" i="15"/>
  <c r="C593" i="15"/>
  <c r="C601" i="15"/>
  <c r="C609" i="15"/>
  <c r="C617" i="15"/>
  <c r="C625" i="15"/>
  <c r="C633" i="15"/>
  <c r="C641" i="15"/>
  <c r="C649" i="15"/>
  <c r="C657" i="15"/>
  <c r="C665" i="15"/>
  <c r="C673" i="15"/>
  <c r="C679" i="15"/>
  <c r="C684" i="15"/>
  <c r="C689" i="15"/>
  <c r="C695" i="15"/>
  <c r="C700" i="15"/>
  <c r="C705" i="15"/>
  <c r="C711" i="15"/>
  <c r="C716" i="15"/>
  <c r="C721" i="15"/>
  <c r="C727" i="15"/>
  <c r="C732" i="15"/>
  <c r="C737" i="15"/>
  <c r="C741" i="15"/>
  <c r="C745" i="15"/>
  <c r="C749" i="15"/>
  <c r="C753" i="15"/>
  <c r="C757" i="15"/>
  <c r="C761" i="15"/>
  <c r="C765" i="15"/>
  <c r="C773" i="15"/>
  <c r="C781" i="15"/>
  <c r="C789" i="15"/>
  <c r="C797" i="15"/>
  <c r="C805" i="15"/>
  <c r="C182" i="15"/>
  <c r="C198" i="15"/>
  <c r="C214" i="15"/>
  <c r="C230" i="15"/>
  <c r="C246" i="15"/>
  <c r="C262" i="15"/>
  <c r="C278" i="15"/>
  <c r="C294" i="15"/>
  <c r="C310" i="15"/>
  <c r="C326" i="15"/>
  <c r="C342" i="15"/>
  <c r="C358" i="15"/>
  <c r="C374" i="15"/>
  <c r="C390" i="15"/>
  <c r="C406" i="15"/>
  <c r="C422" i="15"/>
  <c r="C438" i="15"/>
  <c r="C454" i="15"/>
  <c r="C470" i="15"/>
  <c r="C485" i="15"/>
  <c r="C496" i="15"/>
  <c r="C506" i="15"/>
  <c r="C515" i="15"/>
  <c r="C523" i="15"/>
  <c r="C531" i="15"/>
  <c r="C539" i="15"/>
  <c r="C547" i="15"/>
  <c r="C555" i="15"/>
  <c r="C563" i="15"/>
  <c r="C571" i="15"/>
  <c r="C579" i="15"/>
  <c r="C587" i="15"/>
  <c r="C595" i="15"/>
  <c r="C603" i="15"/>
  <c r="C611" i="15"/>
  <c r="C619" i="15"/>
  <c r="C627" i="15"/>
  <c r="C635" i="15"/>
  <c r="C643" i="15"/>
  <c r="C651" i="15"/>
  <c r="C659" i="15"/>
  <c r="C667" i="15"/>
  <c r="C675" i="15"/>
  <c r="C680" i="15"/>
  <c r="C685" i="15"/>
  <c r="C691" i="15"/>
  <c r="C696" i="15"/>
  <c r="C701" i="15"/>
  <c r="C707" i="15"/>
  <c r="C712" i="15"/>
  <c r="C717" i="15"/>
  <c r="C723" i="15"/>
  <c r="C728" i="15"/>
  <c r="C733" i="15"/>
  <c r="C738" i="15"/>
  <c r="C742" i="15"/>
  <c r="C746" i="15"/>
  <c r="C750" i="15"/>
  <c r="C754" i="15"/>
  <c r="C758" i="15"/>
  <c r="C762" i="15"/>
  <c r="C766" i="15"/>
  <c r="C770" i="15"/>
  <c r="C774" i="15"/>
  <c r="C778" i="15"/>
  <c r="C782" i="15"/>
  <c r="C786" i="15"/>
  <c r="C790" i="15"/>
  <c r="C794" i="15"/>
  <c r="C798" i="15"/>
  <c r="C802" i="15"/>
  <c r="C806" i="15"/>
  <c r="C810" i="15"/>
  <c r="C814" i="15"/>
  <c r="C818" i="15"/>
  <c r="C822" i="15"/>
  <c r="C826" i="15"/>
  <c r="C830" i="15"/>
  <c r="C834" i="15"/>
  <c r="C838" i="15"/>
  <c r="C842" i="15"/>
  <c r="C846" i="15"/>
  <c r="C170" i="15"/>
  <c r="C186" i="15"/>
  <c r="C202" i="15"/>
  <c r="C218" i="15"/>
  <c r="C234" i="15"/>
  <c r="C250" i="15"/>
  <c r="C266" i="15"/>
  <c r="C282" i="15"/>
  <c r="C298" i="15"/>
  <c r="C314" i="15"/>
  <c r="C330" i="15"/>
  <c r="C346" i="15"/>
  <c r="C362" i="15"/>
  <c r="C378" i="15"/>
  <c r="C394" i="15"/>
  <c r="C410" i="15"/>
  <c r="C426" i="15"/>
  <c r="C442" i="15"/>
  <c r="C458" i="15"/>
  <c r="C474" i="15"/>
  <c r="C488" i="15"/>
  <c r="C498" i="15"/>
  <c r="C509" i="15"/>
  <c r="C517" i="15"/>
  <c r="C525" i="15"/>
  <c r="C533" i="15"/>
  <c r="C541" i="15"/>
  <c r="C549" i="15"/>
  <c r="C557" i="15"/>
  <c r="C565" i="15"/>
  <c r="C573" i="15"/>
  <c r="C581" i="15"/>
  <c r="C589" i="15"/>
  <c r="C597" i="15"/>
  <c r="C605" i="15"/>
  <c r="C613" i="15"/>
  <c r="C621" i="15"/>
  <c r="C629" i="15"/>
  <c r="C637" i="15"/>
  <c r="C645" i="15"/>
  <c r="C653" i="15"/>
  <c r="C661" i="15"/>
  <c r="C669" i="15"/>
  <c r="C676" i="15"/>
  <c r="C681" i="15"/>
  <c r="C687" i="15"/>
  <c r="C692" i="15"/>
  <c r="C697" i="15"/>
  <c r="C703" i="15"/>
  <c r="C708" i="15"/>
  <c r="C713" i="15"/>
  <c r="C719" i="15"/>
  <c r="C724" i="15"/>
  <c r="C729" i="15"/>
  <c r="C735" i="15"/>
  <c r="C739" i="15"/>
  <c r="C743" i="15"/>
  <c r="C747" i="15"/>
  <c r="C751" i="15"/>
  <c r="C755" i="15"/>
  <c r="C759" i="15"/>
  <c r="C763" i="15"/>
  <c r="C767" i="15"/>
  <c r="C771" i="15"/>
  <c r="C775" i="15"/>
  <c r="C779" i="15"/>
  <c r="C783" i="15"/>
  <c r="C787" i="15"/>
  <c r="C791" i="15"/>
  <c r="C795" i="15"/>
  <c r="C799" i="15"/>
  <c r="C803" i="15"/>
  <c r="C807" i="15"/>
  <c r="C811" i="15"/>
  <c r="C815" i="15"/>
  <c r="C819" i="15"/>
  <c r="C823" i="15"/>
  <c r="C827" i="15"/>
  <c r="C831" i="15"/>
  <c r="C835" i="15"/>
  <c r="C839" i="15"/>
  <c r="C843" i="15"/>
  <c r="C847" i="15"/>
  <c r="C769" i="15"/>
  <c r="C777" i="15"/>
  <c r="C785" i="15"/>
  <c r="C793" i="15"/>
  <c r="C801" i="15"/>
  <c r="C845" i="15"/>
  <c r="C821" i="15"/>
  <c r="C837" i="15"/>
  <c r="C809" i="15"/>
  <c r="C825" i="15"/>
  <c r="C841" i="15"/>
  <c r="C813" i="15"/>
  <c r="C829" i="15"/>
  <c r="C817" i="15"/>
  <c r="C833" i="15"/>
  <c r="H63" i="9"/>
  <c r="I53" i="15" s="1"/>
  <c r="I55" i="15" s="1"/>
  <c r="G63" i="9"/>
  <c r="G87" i="15"/>
  <c r="F63" i="9"/>
  <c r="G82" i="15"/>
  <c r="F89" i="15"/>
  <c r="E63" i="9"/>
  <c r="F53" i="15" s="1"/>
  <c r="F57" i="15" s="1"/>
  <c r="F82" i="15"/>
  <c r="F81" i="15"/>
  <c r="I82" i="15"/>
  <c r="G84" i="15"/>
  <c r="I86" i="15"/>
  <c r="I83" i="15"/>
  <c r="E89" i="15"/>
  <c r="E86" i="15"/>
  <c r="D63" i="9"/>
  <c r="I87" i="15"/>
  <c r="H89" i="15"/>
  <c r="E91" i="15"/>
  <c r="I91" i="15"/>
  <c r="I90" i="15"/>
  <c r="P149" i="15"/>
  <c r="I81" i="15"/>
  <c r="H86" i="15"/>
  <c r="I89" i="15"/>
  <c r="G91" i="15"/>
  <c r="G88" i="15"/>
  <c r="Q130" i="15"/>
  <c r="Q127" i="15"/>
  <c r="M149" i="15"/>
  <c r="E87" i="15"/>
  <c r="H81" i="15"/>
  <c r="I84" i="15"/>
  <c r="F83" i="15"/>
  <c r="E83" i="15"/>
  <c r="H84" i="15"/>
  <c r="G85" i="15"/>
  <c r="Q129" i="15"/>
  <c r="Q103" i="15"/>
  <c r="H85" i="15"/>
  <c r="E90" i="15"/>
  <c r="Q139" i="15"/>
  <c r="Q138" i="15"/>
  <c r="Q137" i="15"/>
  <c r="Q136" i="15"/>
  <c r="Q119" i="15"/>
  <c r="Q115" i="15"/>
  <c r="Q107" i="15"/>
  <c r="C99" i="15"/>
  <c r="G17" i="8" s="1"/>
  <c r="Q104" i="15"/>
  <c r="E88" i="15"/>
  <c r="F86" i="15"/>
  <c r="G86" i="15"/>
  <c r="C111" i="15"/>
  <c r="G29" i="8" s="1"/>
  <c r="C113" i="15"/>
  <c r="G31" i="8" s="1"/>
  <c r="L179" i="8"/>
  <c r="L183" i="8" s="1"/>
  <c r="Q100" i="15"/>
  <c r="Q101" i="15"/>
  <c r="Q99" i="15"/>
  <c r="H80" i="15"/>
  <c r="F80" i="15"/>
  <c r="I85" i="15"/>
  <c r="E84" i="15"/>
  <c r="E85" i="15"/>
  <c r="Q146" i="15"/>
  <c r="Q140" i="15"/>
  <c r="Q135" i="15"/>
  <c r="Q132" i="15"/>
  <c r="Q113" i="15"/>
  <c r="Q105" i="15"/>
  <c r="I179" i="8"/>
  <c r="I9" i="8" s="1"/>
  <c r="Q148" i="15"/>
  <c r="M150" i="15"/>
  <c r="Q118" i="15"/>
  <c r="Q116" i="15"/>
  <c r="Q147" i="15"/>
  <c r="N150" i="15"/>
  <c r="Q125" i="15"/>
  <c r="Q120" i="15"/>
  <c r="Q112" i="15"/>
  <c r="M179" i="8"/>
  <c r="M183" i="8" s="1"/>
  <c r="J179" i="8"/>
  <c r="J183" i="8" s="1"/>
  <c r="Q108" i="15"/>
  <c r="C110" i="15"/>
  <c r="E28" i="8"/>
  <c r="E174" i="8" s="1"/>
  <c r="C109" i="15"/>
  <c r="G27" i="8" s="1"/>
  <c r="C112" i="15"/>
  <c r="G30" i="8" s="1"/>
  <c r="E30" i="8"/>
  <c r="E176" i="8" s="1"/>
  <c r="C107" i="15"/>
  <c r="G25" i="8" s="1"/>
  <c r="O149" i="15"/>
  <c r="O150" i="15"/>
  <c r="Q145" i="15"/>
  <c r="Q143" i="15"/>
  <c r="Q141" i="15"/>
  <c r="Q142" i="15"/>
  <c r="L149" i="15"/>
  <c r="Q144" i="15"/>
  <c r="N149" i="15"/>
  <c r="Q131" i="15"/>
  <c r="Q126" i="15"/>
  <c r="Q124" i="15"/>
  <c r="Q121" i="15"/>
  <c r="Q114" i="15"/>
  <c r="K179" i="8"/>
  <c r="K9" i="8" s="1"/>
  <c r="L150" i="15"/>
  <c r="C106" i="15"/>
  <c r="G24" i="8" s="1"/>
  <c r="E24" i="8"/>
  <c r="E170" i="8" s="1"/>
  <c r="C105" i="15"/>
  <c r="E105" i="15" s="1"/>
  <c r="C104" i="15"/>
  <c r="E104" i="15" s="1"/>
  <c r="E22" i="8"/>
  <c r="E168" i="8" s="1"/>
  <c r="C103" i="15"/>
  <c r="G21" i="8" s="1"/>
  <c r="C102" i="15"/>
  <c r="G20" i="8" s="1"/>
  <c r="E20" i="8"/>
  <c r="E166" i="8" s="1"/>
  <c r="C101" i="15"/>
  <c r="E101" i="15" s="1"/>
  <c r="Q134" i="15"/>
  <c r="Q133" i="15"/>
  <c r="Q128" i="15"/>
  <c r="Q123" i="15"/>
  <c r="Q122" i="15"/>
  <c r="Q117" i="15"/>
  <c r="Q111" i="15"/>
  <c r="Q110" i="15"/>
  <c r="Q109" i="15"/>
  <c r="C115" i="15"/>
  <c r="E115" i="15" s="1"/>
  <c r="F115" i="15" s="1"/>
  <c r="C114" i="15"/>
  <c r="E114" i="15" s="1"/>
  <c r="T114" i="15" s="1"/>
  <c r="I32" i="8" s="1"/>
  <c r="E151" i="15"/>
  <c r="E178" i="8" s="1"/>
  <c r="E120" i="15"/>
  <c r="T120" i="15" s="1"/>
  <c r="E147" i="15"/>
  <c r="T147" i="15" s="1"/>
  <c r="E146" i="15"/>
  <c r="T146" i="15" s="1"/>
  <c r="E136" i="15"/>
  <c r="T136" i="15" s="1"/>
  <c r="E131" i="15"/>
  <c r="T131" i="15" s="1"/>
  <c r="E126" i="15"/>
  <c r="F126" i="15" s="1"/>
  <c r="U126" i="15" s="1"/>
  <c r="E124" i="15"/>
  <c r="T124" i="15" s="1"/>
  <c r="E119" i="15"/>
  <c r="T119" i="15" s="1"/>
  <c r="E148" i="15"/>
  <c r="T148" i="15" s="1"/>
  <c r="E139" i="15"/>
  <c r="T139" i="15" s="1"/>
  <c r="E142" i="15"/>
  <c r="E140" i="15"/>
  <c r="T140" i="15" s="1"/>
  <c r="E137" i="15"/>
  <c r="E134" i="15"/>
  <c r="T134" i="15" s="1"/>
  <c r="E132" i="15"/>
  <c r="T132" i="15" s="1"/>
  <c r="E129" i="15"/>
  <c r="T129" i="15" s="1"/>
  <c r="E127" i="15"/>
  <c r="T127" i="15" s="1"/>
  <c r="E117" i="15"/>
  <c r="F117" i="15" s="1"/>
  <c r="E144" i="15"/>
  <c r="E141" i="15"/>
  <c r="E138" i="15"/>
  <c r="F138" i="15" s="1"/>
  <c r="E133" i="15"/>
  <c r="F133" i="15" s="1"/>
  <c r="U133" i="15" s="1"/>
  <c r="E130" i="15"/>
  <c r="E128" i="15"/>
  <c r="E123" i="15"/>
  <c r="E118" i="15"/>
  <c r="F118" i="15" s="1"/>
  <c r="E52" i="15"/>
  <c r="G77" i="8"/>
  <c r="L98" i="15"/>
  <c r="T98" i="15"/>
  <c r="D5" i="14"/>
  <c r="E78" i="15"/>
  <c r="D24" i="9"/>
  <c r="D6" i="9"/>
  <c r="I12" i="8"/>
  <c r="E62" i="15"/>
  <c r="D42" i="9"/>
  <c r="D87" i="9"/>
  <c r="I118" i="8"/>
  <c r="I141" i="8"/>
  <c r="M96" i="8"/>
  <c r="J88" i="8"/>
  <c r="G89" i="15"/>
  <c r="G90" i="15"/>
  <c r="E79" i="15"/>
  <c r="E80" i="15"/>
  <c r="M77" i="8"/>
  <c r="L77" i="8"/>
  <c r="E82" i="15"/>
  <c r="E81" i="15"/>
  <c r="H82" i="15"/>
  <c r="H83" i="15"/>
  <c r="F85" i="15"/>
  <c r="F84" i="15"/>
  <c r="F87" i="15"/>
  <c r="F88" i="15"/>
  <c r="C121" i="15"/>
  <c r="I151" i="8"/>
  <c r="K98" i="8"/>
  <c r="K106" i="8" s="1"/>
  <c r="K158" i="8" s="1"/>
  <c r="J77" i="8"/>
  <c r="F91" i="15"/>
  <c r="F90" i="15"/>
  <c r="I96" i="8"/>
  <c r="L96" i="8"/>
  <c r="L88" i="8"/>
  <c r="I80" i="15"/>
  <c r="J96" i="8"/>
  <c r="G80" i="15"/>
  <c r="G81" i="15"/>
  <c r="H88" i="15"/>
  <c r="G88" i="8"/>
  <c r="H87" i="15"/>
  <c r="H90" i="15"/>
  <c r="I77" i="8"/>
  <c r="Q102" i="15"/>
  <c r="G83" i="15"/>
  <c r="Q106" i="15"/>
  <c r="I53" i="8"/>
  <c r="C108" i="15"/>
  <c r="C100" i="15"/>
  <c r="I64" i="8"/>
  <c r="C21" i="15"/>
  <c r="T116" i="15" l="1"/>
  <c r="F145" i="15"/>
  <c r="U145" i="15" s="1"/>
  <c r="K7" i="8"/>
  <c r="E112" i="15"/>
  <c r="F112" i="15" s="1"/>
  <c r="F143" i="15"/>
  <c r="G143" i="15" s="1"/>
  <c r="G22" i="8"/>
  <c r="T122" i="15"/>
  <c r="G98" i="8"/>
  <c r="G106" i="8" s="1"/>
  <c r="T125" i="15"/>
  <c r="F135" i="15"/>
  <c r="G135" i="15" s="1"/>
  <c r="V135" i="15" s="1"/>
  <c r="M98" i="8"/>
  <c r="M106" i="8" s="1"/>
  <c r="M158" i="8" s="1"/>
  <c r="I98" i="8"/>
  <c r="I106" i="8" s="1"/>
  <c r="I158" i="8" s="1"/>
  <c r="J98" i="8"/>
  <c r="J106" i="8" s="1"/>
  <c r="J158" i="8" s="1"/>
  <c r="E99" i="15"/>
  <c r="T99" i="15" s="1"/>
  <c r="I17" i="8" s="1"/>
  <c r="E92" i="15"/>
  <c r="I92" i="15"/>
  <c r="G92" i="15"/>
  <c r="F92" i="15"/>
  <c r="E6" i="14" s="1"/>
  <c r="E103" i="15"/>
  <c r="T103" i="15" s="1"/>
  <c r="I21" i="8" s="1"/>
  <c r="E113" i="15"/>
  <c r="F113" i="15" s="1"/>
  <c r="G23" i="8"/>
  <c r="E111" i="15"/>
  <c r="T111" i="15" s="1"/>
  <c r="I29" i="8" s="1"/>
  <c r="L9" i="8"/>
  <c r="E107" i="15"/>
  <c r="F107" i="15" s="1"/>
  <c r="U107" i="15" s="1"/>
  <c r="J25" i="8" s="1"/>
  <c r="G19" i="8"/>
  <c r="M9" i="8"/>
  <c r="D32" i="8"/>
  <c r="J9" i="8"/>
  <c r="E102" i="15"/>
  <c r="F102" i="15" s="1"/>
  <c r="U102" i="15" s="1"/>
  <c r="J20" i="8" s="1"/>
  <c r="I183" i="8"/>
  <c r="E109" i="15"/>
  <c r="T109" i="15" s="1"/>
  <c r="I27" i="8" s="1"/>
  <c r="E110" i="15"/>
  <c r="G28" i="8"/>
  <c r="Q149" i="15"/>
  <c r="K183" i="8"/>
  <c r="K155" i="15"/>
  <c r="N155" i="15" s="1"/>
  <c r="E106" i="15"/>
  <c r="F106" i="15" s="1"/>
  <c r="G106" i="15" s="1"/>
  <c r="H106" i="15" s="1"/>
  <c r="Q150" i="15"/>
  <c r="K154" i="15"/>
  <c r="N154" i="15" s="1"/>
  <c r="F124" i="15"/>
  <c r="G124" i="15" s="1"/>
  <c r="G126" i="15"/>
  <c r="H126" i="15" s="1"/>
  <c r="W126" i="15" s="1"/>
  <c r="F147" i="15"/>
  <c r="U147" i="15" s="1"/>
  <c r="F120" i="15"/>
  <c r="U120" i="15" s="1"/>
  <c r="F131" i="15"/>
  <c r="U131" i="15" s="1"/>
  <c r="F146" i="15"/>
  <c r="U146" i="15" s="1"/>
  <c r="T126" i="15"/>
  <c r="F136" i="15"/>
  <c r="G136" i="15" s="1"/>
  <c r="F119" i="15"/>
  <c r="U119" i="15" s="1"/>
  <c r="F129" i="15"/>
  <c r="U129" i="15" s="1"/>
  <c r="F132" i="15"/>
  <c r="U132" i="15" s="1"/>
  <c r="G125" i="15"/>
  <c r="H125" i="15" s="1"/>
  <c r="T117" i="15"/>
  <c r="F139" i="15"/>
  <c r="U139" i="15" s="1"/>
  <c r="F148" i="15"/>
  <c r="G148" i="15" s="1"/>
  <c r="F134" i="15"/>
  <c r="U134" i="15" s="1"/>
  <c r="G122" i="15"/>
  <c r="H122" i="15" s="1"/>
  <c r="U116" i="15"/>
  <c r="F114" i="15"/>
  <c r="G114" i="15" s="1"/>
  <c r="T115" i="15"/>
  <c r="T118" i="15"/>
  <c r="T133" i="15"/>
  <c r="T138" i="15"/>
  <c r="G117" i="15"/>
  <c r="H117" i="15" s="1"/>
  <c r="I117" i="15" s="1"/>
  <c r="X117" i="15" s="1"/>
  <c r="U117" i="15"/>
  <c r="F140" i="15"/>
  <c r="G140" i="15" s="1"/>
  <c r="F127" i="15"/>
  <c r="T137" i="15"/>
  <c r="F137" i="15"/>
  <c r="T142" i="15"/>
  <c r="F142" i="15"/>
  <c r="G133" i="15"/>
  <c r="V133" i="15" s="1"/>
  <c r="T123" i="15"/>
  <c r="F123" i="15"/>
  <c r="T128" i="15"/>
  <c r="F128" i="15"/>
  <c r="T141" i="15"/>
  <c r="F141" i="15"/>
  <c r="T130" i="15"/>
  <c r="F130" i="15"/>
  <c r="T144" i="15"/>
  <c r="F144" i="15"/>
  <c r="G118" i="15"/>
  <c r="U118" i="15"/>
  <c r="I189" i="8"/>
  <c r="E73" i="9"/>
  <c r="F55" i="15"/>
  <c r="E64" i="9"/>
  <c r="E65" i="9" s="1"/>
  <c r="E7" i="14"/>
  <c r="H64" i="9"/>
  <c r="H65" i="9" s="1"/>
  <c r="H73" i="9"/>
  <c r="I57" i="15"/>
  <c r="T104" i="15"/>
  <c r="I22" i="8" s="1"/>
  <c r="F104" i="15"/>
  <c r="U115" i="15"/>
  <c r="G115" i="15"/>
  <c r="E121" i="15"/>
  <c r="C149" i="15"/>
  <c r="G64" i="9"/>
  <c r="G65" i="9" s="1"/>
  <c r="G73" i="9"/>
  <c r="H53" i="15"/>
  <c r="E100" i="15"/>
  <c r="G18" i="8"/>
  <c r="C150" i="15"/>
  <c r="E108" i="15"/>
  <c r="G26" i="8"/>
  <c r="U138" i="15"/>
  <c r="G138" i="15"/>
  <c r="T101" i="15"/>
  <c r="I19" i="8" s="1"/>
  <c r="F101" i="15"/>
  <c r="F64" i="9"/>
  <c r="F65" i="9" s="1"/>
  <c r="F73" i="9"/>
  <c r="G53" i="15"/>
  <c r="C22" i="15"/>
  <c r="B21" i="15" s="1"/>
  <c r="D73" i="9"/>
  <c r="D64" i="9"/>
  <c r="D65" i="9" s="1"/>
  <c r="E53" i="15"/>
  <c r="B20" i="15"/>
  <c r="T105" i="15"/>
  <c r="I23" i="8" s="1"/>
  <c r="F105" i="15"/>
  <c r="T112" i="15"/>
  <c r="I30" i="8" s="1"/>
  <c r="V116" i="15"/>
  <c r="H116" i="15"/>
  <c r="L98" i="8"/>
  <c r="L106" i="8" s="1"/>
  <c r="L158" i="8" s="1"/>
  <c r="I193" i="8"/>
  <c r="B169" i="15" a="1"/>
  <c r="H135" i="15" l="1"/>
  <c r="W135" i="15" s="1"/>
  <c r="G145" i="15"/>
  <c r="V145" i="15" s="1"/>
  <c r="L7" i="8"/>
  <c r="I7" i="8"/>
  <c r="J7" i="8"/>
  <c r="U143" i="15"/>
  <c r="M7" i="8"/>
  <c r="U135" i="15"/>
  <c r="F111" i="15"/>
  <c r="G111" i="15" s="1"/>
  <c r="H111" i="15" s="1"/>
  <c r="W111" i="15" s="1"/>
  <c r="L29" i="8" s="1"/>
  <c r="I126" i="15"/>
  <c r="X126" i="15" s="1"/>
  <c r="F99" i="15"/>
  <c r="U99" i="15" s="1"/>
  <c r="J17" i="8" s="1"/>
  <c r="G102" i="15"/>
  <c r="V102" i="15" s="1"/>
  <c r="K20" i="8" s="1"/>
  <c r="T102" i="15"/>
  <c r="I20" i="8" s="1"/>
  <c r="F103" i="15"/>
  <c r="G103" i="15" s="1"/>
  <c r="H103" i="15" s="1"/>
  <c r="H6" i="14"/>
  <c r="T113" i="15"/>
  <c r="I31" i="8" s="1"/>
  <c r="G107" i="15"/>
  <c r="H107" i="15" s="1"/>
  <c r="F6" i="14"/>
  <c r="T107" i="15"/>
  <c r="I25" i="8" s="1"/>
  <c r="V106" i="15"/>
  <c r="K24" i="8" s="1"/>
  <c r="T110" i="15"/>
  <c r="I28" i="8" s="1"/>
  <c r="F110" i="15"/>
  <c r="U124" i="15"/>
  <c r="F109" i="15"/>
  <c r="U109" i="15" s="1"/>
  <c r="J27" i="8" s="1"/>
  <c r="U106" i="15"/>
  <c r="J24" i="8" s="1"/>
  <c r="T106" i="15"/>
  <c r="I24" i="8" s="1"/>
  <c r="G147" i="15"/>
  <c r="H147" i="15" s="1"/>
  <c r="U136" i="15"/>
  <c r="V126" i="15"/>
  <c r="G120" i="15"/>
  <c r="H120" i="15" s="1"/>
  <c r="G131" i="15"/>
  <c r="V131" i="15" s="1"/>
  <c r="G146" i="15"/>
  <c r="V146" i="15" s="1"/>
  <c r="G119" i="15"/>
  <c r="V119" i="15" s="1"/>
  <c r="G129" i="15"/>
  <c r="H129" i="15" s="1"/>
  <c r="G132" i="15"/>
  <c r="H132" i="15" s="1"/>
  <c r="I132" i="15" s="1"/>
  <c r="X132" i="15" s="1"/>
  <c r="V125" i="15"/>
  <c r="G139" i="15"/>
  <c r="H139" i="15" s="1"/>
  <c r="I139" i="15" s="1"/>
  <c r="X139" i="15" s="1"/>
  <c r="U148" i="15"/>
  <c r="V122" i="15"/>
  <c r="H133" i="15"/>
  <c r="W133" i="15" s="1"/>
  <c r="G134" i="15"/>
  <c r="H134" i="15" s="1"/>
  <c r="U114" i="15"/>
  <c r="V117" i="15"/>
  <c r="W117" i="15"/>
  <c r="U140" i="15"/>
  <c r="U137" i="15"/>
  <c r="G137" i="15"/>
  <c r="U127" i="15"/>
  <c r="G127" i="15"/>
  <c r="G142" i="15"/>
  <c r="U142" i="15"/>
  <c r="H124" i="15"/>
  <c r="V124" i="15"/>
  <c r="H136" i="15"/>
  <c r="V136" i="15"/>
  <c r="G128" i="15"/>
  <c r="U128" i="15"/>
  <c r="V118" i="15"/>
  <c r="H118" i="15"/>
  <c r="H148" i="15"/>
  <c r="V148" i="15"/>
  <c r="U144" i="15"/>
  <c r="G144" i="15"/>
  <c r="W122" i="15"/>
  <c r="I122" i="15"/>
  <c r="X122" i="15" s="1"/>
  <c r="U141" i="15"/>
  <c r="G141" i="15"/>
  <c r="H114" i="15"/>
  <c r="V114" i="15"/>
  <c r="W125" i="15"/>
  <c r="I125" i="15"/>
  <c r="X125" i="15" s="1"/>
  <c r="U130" i="15"/>
  <c r="G130" i="15"/>
  <c r="U123" i="15"/>
  <c r="G123" i="15"/>
  <c r="V143" i="15"/>
  <c r="H143" i="15"/>
  <c r="H140" i="15"/>
  <c r="V140" i="15"/>
  <c r="I199" i="8"/>
  <c r="H7" i="14"/>
  <c r="I116" i="15"/>
  <c r="X116" i="15" s="1"/>
  <c r="W116" i="15"/>
  <c r="G55" i="15"/>
  <c r="G57" i="15"/>
  <c r="W106" i="15"/>
  <c r="L24" i="8" s="1"/>
  <c r="I106" i="15"/>
  <c r="X106" i="15" s="1"/>
  <c r="M24" i="8" s="1"/>
  <c r="D6" i="14"/>
  <c r="H115" i="15"/>
  <c r="V115" i="15"/>
  <c r="G105" i="15"/>
  <c r="U105" i="15"/>
  <c r="J23" i="8" s="1"/>
  <c r="C23" i="15"/>
  <c r="B22" i="15" s="1"/>
  <c r="G113" i="15"/>
  <c r="U113" i="15"/>
  <c r="J31" i="8" s="1"/>
  <c r="V138" i="15"/>
  <c r="H138" i="15"/>
  <c r="H55" i="15"/>
  <c r="H57" i="15"/>
  <c r="T121" i="15"/>
  <c r="T149" i="15" s="1"/>
  <c r="E149" i="15"/>
  <c r="F121" i="15"/>
  <c r="G104" i="15"/>
  <c r="U104" i="15"/>
  <c r="J22" i="8" s="1"/>
  <c r="G101" i="15"/>
  <c r="U101" i="15"/>
  <c r="J19" i="8" s="1"/>
  <c r="T100" i="15"/>
  <c r="I18" i="8" s="1"/>
  <c r="F100" i="15"/>
  <c r="E150" i="15"/>
  <c r="G112" i="15"/>
  <c r="U112" i="15"/>
  <c r="J30" i="8" s="1"/>
  <c r="E55" i="15"/>
  <c r="E57" i="15"/>
  <c r="T108" i="15"/>
  <c r="I26" i="8" s="1"/>
  <c r="F108" i="15"/>
  <c r="B843" i="15"/>
  <c r="B757" i="15"/>
  <c r="B456" i="15"/>
  <c r="B656" i="15"/>
  <c r="B350" i="15"/>
  <c r="B564" i="15"/>
  <c r="B808" i="15"/>
  <c r="B719" i="15"/>
  <c r="B553" i="15"/>
  <c r="B371" i="15"/>
  <c r="B503" i="15"/>
  <c r="B549" i="15"/>
  <c r="B722" i="15"/>
  <c r="B828" i="15"/>
  <c r="B680" i="15"/>
  <c r="B684" i="15"/>
  <c r="B616" i="15"/>
  <c r="B183" i="15"/>
  <c r="B507" i="15"/>
  <c r="B421" i="15"/>
  <c r="B574" i="15"/>
  <c r="B330" i="15"/>
  <c r="B535" i="15"/>
  <c r="B352" i="15"/>
  <c r="B641" i="15"/>
  <c r="B739" i="15"/>
  <c r="B442" i="15"/>
  <c r="B328" i="15"/>
  <c r="B831" i="15"/>
  <c r="B524" i="15"/>
  <c r="B557" i="15"/>
  <c r="B195" i="15"/>
  <c r="B592" i="15"/>
  <c r="B647" i="15"/>
  <c r="B464" i="15"/>
  <c r="B624" i="15"/>
  <c r="B428" i="15"/>
  <c r="B700" i="15"/>
  <c r="B449" i="15"/>
  <c r="B353" i="15"/>
  <c r="B435" i="15"/>
  <c r="B766" i="15"/>
  <c r="B210" i="15"/>
  <c r="B308" i="15"/>
  <c r="B299" i="15"/>
  <c r="B800" i="15"/>
  <c r="B789" i="15"/>
  <c r="B608" i="15"/>
  <c r="B291" i="15"/>
  <c r="B216" i="15"/>
  <c r="B781" i="15"/>
  <c r="B396" i="15"/>
  <c r="B567" i="15"/>
  <c r="B388" i="15"/>
  <c r="B478" i="15"/>
  <c r="B264" i="15"/>
  <c r="B433" i="15"/>
  <c r="B720" i="15"/>
  <c r="B798" i="15"/>
  <c r="B403" i="15"/>
  <c r="B331" i="15"/>
  <c r="B318" i="15"/>
  <c r="B451" i="15"/>
  <c r="B697" i="15"/>
  <c r="B297" i="15"/>
  <c r="B436" i="15"/>
  <c r="B390" i="15"/>
  <c r="B427" i="15"/>
  <c r="B551" i="15"/>
  <c r="B406" i="15"/>
  <c r="B755" i="15"/>
  <c r="B587" i="15"/>
  <c r="B623" i="15"/>
  <c r="B461" i="15"/>
  <c r="B455" i="15"/>
  <c r="B357" i="15"/>
  <c r="B838" i="15"/>
  <c r="B497" i="15"/>
  <c r="B474" i="15"/>
  <c r="B303" i="15"/>
  <c r="B200" i="15"/>
  <c r="B307" i="15"/>
  <c r="B199" i="15"/>
  <c r="B711" i="15"/>
  <c r="B712" i="15"/>
  <c r="B422" i="15"/>
  <c r="B382" i="15"/>
  <c r="B335" i="15"/>
  <c r="B310" i="15"/>
  <c r="B758" i="15"/>
  <c r="B479" i="15"/>
  <c r="B182" i="15"/>
  <c r="B802" i="15"/>
  <c r="B367" i="15"/>
  <c r="B630" i="15"/>
  <c r="B726" i="15"/>
  <c r="B420" i="15"/>
  <c r="B471" i="15"/>
  <c r="B417" i="15"/>
  <c r="B418" i="15"/>
  <c r="B597" i="15"/>
  <c r="B748" i="15"/>
  <c r="B469" i="15"/>
  <c r="B441" i="15"/>
  <c r="B279" i="15"/>
  <c r="B807" i="15"/>
  <c r="B527" i="15"/>
  <c r="B562" i="15"/>
  <c r="B228" i="15"/>
  <c r="B193" i="15"/>
  <c r="B234" i="15"/>
  <c r="B707" i="15"/>
  <c r="B787" i="15"/>
  <c r="B588" i="15"/>
  <c r="B273" i="15"/>
  <c r="B217" i="15"/>
  <c r="B576" i="15"/>
  <c r="B282" i="15"/>
  <c r="B175" i="15"/>
  <c r="B405" i="15"/>
  <c r="B727" i="15"/>
  <c r="B267" i="15"/>
  <c r="B569" i="15"/>
  <c r="B230" i="15"/>
  <c r="B777" i="15"/>
  <c r="B745" i="15"/>
  <c r="B266" i="15"/>
  <c r="B287" i="15"/>
  <c r="B583" i="15"/>
  <c r="B241" i="15"/>
  <c r="B480" i="15"/>
  <c r="B665" i="15"/>
  <c r="B603" i="15"/>
  <c r="B835" i="15"/>
  <c r="B600" i="15"/>
  <c r="B759" i="15"/>
  <c r="B304" i="15"/>
  <c r="B309" i="15"/>
  <c r="B778" i="15"/>
  <c r="B339" i="15"/>
  <c r="B438" i="15"/>
  <c r="B399" i="15"/>
  <c r="B444" i="15"/>
  <c r="B845" i="15"/>
  <c r="B275" i="15"/>
  <c r="B640" i="15"/>
  <c r="B324" i="15"/>
  <c r="B500" i="15"/>
  <c r="B645" i="15"/>
  <c r="B488" i="15"/>
  <c r="B386" i="15"/>
  <c r="B717" i="15"/>
  <c r="B841" i="15"/>
  <c r="B209" i="15"/>
  <c r="B518" i="15"/>
  <c r="B355" i="15"/>
  <c r="B525" i="15"/>
  <c r="B568" i="15"/>
  <c r="B542" i="15"/>
  <c r="B463" i="15"/>
  <c r="B819" i="15"/>
  <c r="B642" i="15"/>
  <c r="B716" i="15"/>
  <c r="B657" i="15"/>
  <c r="B340" i="15"/>
  <c r="B221" i="15"/>
  <c r="B702" i="15"/>
  <c r="B825" i="15"/>
  <c r="B498" i="15"/>
  <c r="B751" i="15"/>
  <c r="B337" i="15"/>
  <c r="B601" i="15"/>
  <c r="B258" i="15"/>
  <c r="B365" i="15"/>
  <c r="B826" i="15"/>
  <c r="B664" i="15"/>
  <c r="B639" i="15"/>
  <c r="B257" i="15"/>
  <c r="B494" i="15"/>
  <c r="B270" i="15"/>
  <c r="B771" i="15"/>
  <c r="B227" i="15"/>
  <c r="B512" i="15"/>
  <c r="B408" i="15"/>
  <c r="B443" i="15"/>
  <c r="B509" i="15"/>
  <c r="B703" i="15"/>
  <c r="B202" i="15"/>
  <c r="B378" i="15"/>
  <c r="B689" i="15"/>
  <c r="B268" i="15"/>
  <c r="B176" i="15"/>
  <c r="B658" i="15"/>
  <c r="B735" i="15"/>
  <c r="B846" i="15"/>
  <c r="B618" i="15"/>
  <c r="B612" i="15"/>
  <c r="B595" i="15"/>
  <c r="B523" i="15"/>
  <c r="B232" i="15"/>
  <c r="B269" i="15"/>
  <c r="B432" i="15"/>
  <c r="B489" i="15"/>
  <c r="B708" i="15"/>
  <c r="B741" i="15"/>
  <c r="B439" i="15"/>
  <c r="B260" i="15"/>
  <c r="B231" i="15"/>
  <c r="B188" i="15"/>
  <c r="B413" i="15"/>
  <c r="B400" i="15"/>
  <c r="B457" i="15"/>
  <c r="B669" i="15"/>
  <c r="B254" i="15"/>
  <c r="B784" i="15"/>
  <c r="B383" i="15"/>
  <c r="B450" i="15"/>
  <c r="B667" i="15"/>
  <c r="B815" i="15"/>
  <c r="B487" i="15"/>
  <c r="B466" i="15"/>
  <c r="B256" i="15"/>
  <c r="B552" i="15"/>
  <c r="B177" i="15"/>
  <c r="B495" i="15"/>
  <c r="B796" i="15"/>
  <c r="B746" i="15"/>
  <c r="B250" i="15"/>
  <c r="B411" i="15"/>
  <c r="B323" i="15"/>
  <c r="B706" i="15"/>
  <c r="B490" i="15"/>
  <c r="B571" i="15"/>
  <c r="B774" i="15"/>
  <c r="B364" i="15"/>
  <c r="B203" i="15"/>
  <c r="B709" i="15"/>
  <c r="B655" i="15"/>
  <c r="B248" i="15"/>
  <c r="B204" i="15"/>
  <c r="B760" i="15"/>
  <c r="B285" i="15"/>
  <c r="B611" i="15"/>
  <c r="B821" i="15"/>
  <c r="B244" i="15"/>
  <c r="B681" i="15"/>
  <c r="B768" i="15"/>
  <c r="B671" i="15"/>
  <c r="B289" i="15"/>
  <c r="B584" i="15"/>
  <c r="B311" i="15"/>
  <c r="B391" i="15"/>
  <c r="B526" i="15"/>
  <c r="B296" i="15"/>
  <c r="B602" i="15"/>
  <c r="B810" i="15"/>
  <c r="B695" i="15"/>
  <c r="B811" i="15"/>
  <c r="B293" i="15"/>
  <c r="B790" i="15"/>
  <c r="B288" i="15"/>
  <c r="B621" i="15"/>
  <c r="B728" i="15"/>
  <c r="B511" i="15"/>
  <c r="B644" i="15"/>
  <c r="B659" i="15"/>
  <c r="B737" i="15"/>
  <c r="B613" i="15"/>
  <c r="B333" i="15"/>
  <c r="B314" i="15"/>
  <c r="B733" i="15"/>
  <c r="B714" i="15"/>
  <c r="B201" i="15"/>
  <c r="B434" i="15"/>
  <c r="B446" i="15"/>
  <c r="B174" i="15"/>
  <c r="B286" i="15"/>
  <c r="B190" i="15"/>
  <c r="B736" i="15"/>
  <c r="B496" i="15"/>
  <c r="B836" i="15"/>
  <c r="B793" i="15"/>
  <c r="B560" i="15"/>
  <c r="B529" i="15"/>
  <c r="B416" i="15"/>
  <c r="B326" i="15"/>
  <c r="B732" i="15"/>
  <c r="B486" i="15"/>
  <c r="B359" i="15"/>
  <c r="B472" i="15"/>
  <c r="B243" i="15"/>
  <c r="B206" i="15"/>
  <c r="B223" i="15"/>
  <c r="B247" i="15"/>
  <c r="B663" i="15"/>
  <c r="B280" i="15"/>
  <c r="B292" i="15"/>
  <c r="B792" i="15"/>
  <c r="B460" i="15"/>
  <c r="B534" i="15"/>
  <c r="B847" i="15"/>
  <c r="B313" i="15"/>
  <c r="B404" i="15"/>
  <c r="B445" i="15"/>
  <c r="B476" i="15"/>
  <c r="B620" i="15"/>
  <c r="B484" i="15"/>
  <c r="B729" i="15"/>
  <c r="B839" i="15"/>
  <c r="B775" i="15"/>
  <c r="B794" i="15"/>
  <c r="B688" i="15"/>
  <c r="B349" i="15"/>
  <c r="B533" i="15"/>
  <c r="B817" i="15"/>
  <c r="B579" i="15"/>
  <c r="B173" i="15"/>
  <c r="B822" i="15"/>
  <c r="B572" i="15"/>
  <c r="B235" i="15"/>
  <c r="B437" i="15"/>
  <c r="B686" i="15"/>
  <c r="B652" i="15"/>
  <c r="B249" i="15"/>
  <c r="B402" i="15"/>
  <c r="B765" i="15"/>
  <c r="B519" i="15"/>
  <c r="B829" i="15"/>
  <c r="B504" i="15"/>
  <c r="B626" i="15"/>
  <c r="B747" i="15"/>
  <c r="B591" i="15"/>
  <c r="B218" i="15"/>
  <c r="B570" i="15"/>
  <c r="B528" i="15"/>
  <c r="B226" i="15"/>
  <c r="B816" i="15"/>
  <c r="B662" i="15"/>
  <c r="B769" i="15"/>
  <c r="B685" i="15"/>
  <c r="B804" i="15"/>
  <c r="B631" i="15"/>
  <c r="B180" i="15"/>
  <c r="B384" i="15"/>
  <c r="B715" i="15"/>
  <c r="B783" i="15"/>
  <c r="B806" i="15"/>
  <c r="B678" i="15"/>
  <c r="B414" i="15"/>
  <c r="B725" i="15"/>
  <c r="B513" i="15"/>
  <c r="B776" i="15"/>
  <c r="B321" i="15"/>
  <c r="B272" i="15"/>
  <c r="B687" i="15"/>
  <c r="B332" i="15"/>
  <c r="B812" i="15"/>
  <c r="B556" i="15"/>
  <c r="B499" i="15"/>
  <c r="B813" i="15"/>
  <c r="B814" i="15"/>
  <c r="B740" i="15"/>
  <c r="B596" i="15"/>
  <c r="B271" i="15"/>
  <c r="B691" i="15"/>
  <c r="B756" i="15"/>
  <c r="B764" i="15"/>
  <c r="B415" i="15"/>
  <c r="B516" i="15"/>
  <c r="B274" i="15"/>
  <c r="B409" i="15"/>
  <c r="B315" i="15"/>
  <c r="B637" i="15"/>
  <c r="B521" i="15"/>
  <c r="B233" i="15"/>
  <c r="B341" i="15"/>
  <c r="B772" i="15"/>
  <c r="B220" i="15"/>
  <c r="B473" i="15"/>
  <c r="B710" i="15"/>
  <c r="B589" i="15"/>
  <c r="B844" i="15"/>
  <c r="B362" i="15"/>
  <c r="B295" i="15"/>
  <c r="B372" i="15"/>
  <c r="B635" i="15"/>
  <c r="B672" i="15"/>
  <c r="B615" i="15"/>
  <c r="B252" i="15"/>
  <c r="B425" i="15"/>
  <c r="B541" i="15"/>
  <c r="B385" i="15"/>
  <c r="B531" i="15"/>
  <c r="B410" i="15"/>
  <c r="B211" i="15"/>
  <c r="B345" i="15"/>
  <c r="B653" i="15"/>
  <c r="B690" i="15"/>
  <c r="B222" i="15"/>
  <c r="B530" i="15"/>
  <c r="B397" i="15"/>
  <c r="B501" i="15"/>
  <c r="B458" i="15"/>
  <c r="B517" i="15"/>
  <c r="B459" i="15"/>
  <c r="B660" i="15"/>
  <c r="B666" i="15"/>
  <c r="B483" i="15"/>
  <c r="B682" i="15"/>
  <c r="B536" i="15"/>
  <c r="B376" i="15"/>
  <c r="B447" i="15"/>
  <c r="B356" i="15"/>
  <c r="B628" i="15"/>
  <c r="B805" i="15"/>
  <c r="B440" i="15"/>
  <c r="B636" i="15"/>
  <c r="B832" i="15"/>
  <c r="B238" i="15"/>
  <c r="B734" i="15"/>
  <c r="B320" i="15"/>
  <c r="B430" i="15"/>
  <c r="B242" i="15"/>
  <c r="B395" i="15"/>
  <c r="B491" i="15"/>
  <c r="B508" i="15"/>
  <c r="B276" i="15"/>
  <c r="B545" i="15"/>
  <c r="B302" i="15"/>
  <c r="B197" i="15"/>
  <c r="B738" i="15"/>
  <c r="B752" i="15"/>
  <c r="B763" i="15"/>
  <c r="B698" i="15"/>
  <c r="B342" i="15"/>
  <c r="B305" i="15"/>
  <c r="B485" i="15"/>
  <c r="B502" i="15"/>
  <c r="B833" i="15"/>
  <c r="B773" i="15"/>
  <c r="B189" i="15"/>
  <c r="B744" i="15"/>
  <c r="B255" i="15"/>
  <c r="B586" i="15"/>
  <c r="B779" i="15"/>
  <c r="B426" i="15"/>
  <c r="B539" i="15"/>
  <c r="B555" i="15"/>
  <c r="B481" i="15"/>
  <c r="B344" i="15"/>
  <c r="B251" i="15"/>
  <c r="B646" i="15"/>
  <c r="B818" i="15"/>
  <c r="B171" i="15"/>
  <c r="B561" i="15"/>
  <c r="B431" i="15"/>
  <c r="B674" i="15"/>
  <c r="B336" i="15"/>
  <c r="B198" i="15"/>
  <c r="B694" i="15"/>
  <c r="B225" i="15"/>
  <c r="B213" i="15"/>
  <c r="B380" i="15"/>
  <c r="B670" i="15"/>
  <c r="B454" i="15"/>
  <c r="B547" i="15"/>
  <c r="B590" i="15"/>
  <c r="B261" i="15"/>
  <c r="B677" i="15"/>
  <c r="B754" i="15"/>
  <c r="B265" i="15"/>
  <c r="B214" i="15"/>
  <c r="B730" i="15"/>
  <c r="B540" i="15"/>
  <c r="B368" i="15"/>
  <c r="B786" i="15"/>
  <c r="B801" i="15"/>
  <c r="B797" i="15"/>
  <c r="B705" i="15"/>
  <c r="B651" i="15"/>
  <c r="B361" i="15"/>
  <c r="B634" i="15"/>
  <c r="B661" i="15"/>
  <c r="B194" i="15"/>
  <c r="B334" i="15"/>
  <c r="B622" i="15"/>
  <c r="B208" i="15"/>
  <c r="B424" i="15"/>
  <c r="B578" i="15"/>
  <c r="B629" i="15"/>
  <c r="B317" i="15"/>
  <c r="B676" i="15"/>
  <c r="B239" i="15"/>
  <c r="B510" i="15"/>
  <c r="B625" i="15"/>
  <c r="B467" i="15"/>
  <c r="B306" i="15"/>
  <c r="B300" i="15"/>
  <c r="B742" i="15"/>
  <c r="B240" i="15"/>
  <c r="B566" i="15"/>
  <c r="B581" i="15"/>
  <c r="B538" i="15"/>
  <c r="B338" i="15"/>
  <c r="B585" i="15"/>
  <c r="B237" i="15"/>
  <c r="B675" i="15"/>
  <c r="B398" i="15"/>
  <c r="B820" i="15"/>
  <c r="B381" i="15"/>
  <c r="B544" i="15"/>
  <c r="B277" i="15"/>
  <c r="B654" i="15"/>
  <c r="B823" i="15"/>
  <c r="B548" i="15"/>
  <c r="B412" i="15"/>
  <c r="B245" i="15"/>
  <c r="B704" i="15"/>
  <c r="B366" i="15"/>
  <c r="B824" i="15"/>
  <c r="B723" i="15"/>
  <c r="B298" i="15"/>
  <c r="B598" i="15"/>
  <c r="B563" i="15"/>
  <c r="B492" i="15"/>
  <c r="B191" i="15"/>
  <c r="B393" i="15"/>
  <c r="B475" i="15"/>
  <c r="B753" i="15"/>
  <c r="B837" i="15"/>
  <c r="B610" i="15"/>
  <c r="B253" i="15"/>
  <c r="B606" i="15"/>
  <c r="B599" i="15"/>
  <c r="B423" i="15"/>
  <c r="B172" i="15"/>
  <c r="B749" i="15"/>
  <c r="B358" i="15"/>
  <c r="B750" i="15"/>
  <c r="B638" i="15"/>
  <c r="B316" i="15"/>
  <c r="B554" i="15"/>
  <c r="B281" i="15"/>
  <c r="B325" i="15"/>
  <c r="B731" i="15"/>
  <c r="B780" i="15"/>
  <c r="B770" i="15"/>
  <c r="B594" i="15"/>
  <c r="B360" i="15"/>
  <c r="B370" i="15"/>
  <c r="B582" i="15"/>
  <c r="B224" i="15"/>
  <c r="B627" i="15"/>
  <c r="B721" i="15"/>
  <c r="B842" i="15"/>
  <c r="B559" i="15"/>
  <c r="B649" i="15"/>
  <c r="B419" i="15"/>
  <c r="B387" i="15"/>
  <c r="B493" i="15"/>
  <c r="B312" i="15"/>
  <c r="B219" i="15"/>
  <c r="B834" i="15"/>
  <c r="B169" i="15"/>
  <c r="B278" i="15"/>
  <c r="B401" i="15"/>
  <c r="B683" i="15"/>
  <c r="B514" i="15"/>
  <c r="B609" i="15"/>
  <c r="B795" i="15"/>
  <c r="B743" i="15"/>
  <c r="B767" i="15"/>
  <c r="B319" i="15"/>
  <c r="B673" i="15"/>
  <c r="B429" i="15"/>
  <c r="B246" i="15"/>
  <c r="B374" i="15"/>
  <c r="B506" i="15"/>
  <c r="B607" i="15"/>
  <c r="B453" i="15"/>
  <c r="B605" i="15"/>
  <c r="B761" i="15"/>
  <c r="B848" i="15"/>
  <c r="B809" i="15"/>
  <c r="B196" i="15"/>
  <c r="B515" i="15"/>
  <c r="B377" i="15"/>
  <c r="B614" i="15"/>
  <c r="B178" i="15"/>
  <c r="B262" i="15"/>
  <c r="B348" i="15"/>
  <c r="B346" i="15"/>
  <c r="B375" i="15"/>
  <c r="B229" i="15"/>
  <c r="B207" i="15"/>
  <c r="B604" i="15"/>
  <c r="B322" i="15"/>
  <c r="B462" i="15"/>
  <c r="B679" i="15"/>
  <c r="B558" i="15"/>
  <c r="B827" i="15"/>
  <c r="B532" i="15"/>
  <c r="B465" i="15"/>
  <c r="B840" i="15"/>
  <c r="B369" i="15"/>
  <c r="B543" i="15"/>
  <c r="B699" i="15"/>
  <c r="B185" i="15"/>
  <c r="B724" i="15"/>
  <c r="B648" i="15"/>
  <c r="B713" i="15"/>
  <c r="B633" i="15"/>
  <c r="B632" i="15"/>
  <c r="B343" i="15"/>
  <c r="B701" i="15"/>
  <c r="B379" i="15"/>
  <c r="B284" i="15"/>
  <c r="B215" i="15"/>
  <c r="B693" i="15"/>
  <c r="B782" i="15"/>
  <c r="B259" i="15"/>
  <c r="B263" i="15"/>
  <c r="B522" i="15"/>
  <c r="B301" i="15"/>
  <c r="B394" i="15"/>
  <c r="B482" i="15"/>
  <c r="B546" i="15"/>
  <c r="B565" i="15"/>
  <c r="B212" i="15"/>
  <c r="B593" i="15"/>
  <c r="B283" i="15"/>
  <c r="B186" i="15"/>
  <c r="B187" i="15"/>
  <c r="B692" i="15"/>
  <c r="B650" i="15"/>
  <c r="B520" i="15"/>
  <c r="B573" i="15"/>
  <c r="B575" i="15"/>
  <c r="B179" i="15"/>
  <c r="B830" i="15"/>
  <c r="B468" i="15"/>
  <c r="B392" i="15"/>
  <c r="B181" i="15"/>
  <c r="B580" i="15"/>
  <c r="B617" i="15"/>
  <c r="B389" i="15"/>
  <c r="B373" i="15"/>
  <c r="B477" i="15"/>
  <c r="B619" i="15"/>
  <c r="B329" i="15"/>
  <c r="B205" i="15"/>
  <c r="B643" i="15"/>
  <c r="B192" i="15"/>
  <c r="B803" i="15"/>
  <c r="B452" i="15"/>
  <c r="B537" i="15"/>
  <c r="B290" i="15"/>
  <c r="B327" i="15"/>
  <c r="B470" i="15"/>
  <c r="B788" i="15"/>
  <c r="B294" i="15"/>
  <c r="B354" i="15"/>
  <c r="B351" i="15"/>
  <c r="B505" i="15"/>
  <c r="B668" i="15"/>
  <c r="B785" i="15"/>
  <c r="B791" i="15"/>
  <c r="B577" i="15"/>
  <c r="B762" i="15"/>
  <c r="B407" i="15"/>
  <c r="B236" i="15"/>
  <c r="B347" i="15"/>
  <c r="B718" i="15"/>
  <c r="B184" i="15"/>
  <c r="B363" i="15"/>
  <c r="B170" i="15"/>
  <c r="B696" i="15"/>
  <c r="B550" i="15"/>
  <c r="B448" i="15"/>
  <c r="B799" i="15"/>
  <c r="I135" i="15" l="1"/>
  <c r="X135" i="15" s="1"/>
  <c r="H145" i="15"/>
  <c r="I145" i="15" s="1"/>
  <c r="X145" i="15" s="1"/>
  <c r="U103" i="15"/>
  <c r="J21" i="8" s="1"/>
  <c r="G99" i="15"/>
  <c r="H99" i="15" s="1"/>
  <c r="I99" i="15" s="1"/>
  <c r="X99" i="15" s="1"/>
  <c r="M17" i="8" s="1"/>
  <c r="U111" i="15"/>
  <c r="J29" i="8" s="1"/>
  <c r="I111" i="15"/>
  <c r="X111" i="15" s="1"/>
  <c r="M29" i="8" s="1"/>
  <c r="V111" i="15"/>
  <c r="K29" i="8" s="1"/>
  <c r="H102" i="15"/>
  <c r="I102" i="15" s="1"/>
  <c r="X102" i="15" s="1"/>
  <c r="M20" i="8" s="1"/>
  <c r="V103" i="15"/>
  <c r="K21" i="8" s="1"/>
  <c r="V107" i="15"/>
  <c r="K25" i="8" s="1"/>
  <c r="G109" i="15"/>
  <c r="H109" i="15" s="1"/>
  <c r="W109" i="15" s="1"/>
  <c r="L27" i="8" s="1"/>
  <c r="V120" i="15"/>
  <c r="V147" i="15"/>
  <c r="G110" i="15"/>
  <c r="U110" i="15"/>
  <c r="J28" i="8" s="1"/>
  <c r="H146" i="15"/>
  <c r="W146" i="15" s="1"/>
  <c r="H131" i="15"/>
  <c r="I131" i="15" s="1"/>
  <c r="X131" i="15" s="1"/>
  <c r="V139" i="15"/>
  <c r="V129" i="15"/>
  <c r="H119" i="15"/>
  <c r="I119" i="15" s="1"/>
  <c r="X119" i="15" s="1"/>
  <c r="W132" i="15"/>
  <c r="V132" i="15"/>
  <c r="W139" i="15"/>
  <c r="I133" i="15"/>
  <c r="X133" i="15" s="1"/>
  <c r="V134" i="15"/>
  <c r="V137" i="15"/>
  <c r="H137" i="15"/>
  <c r="V127" i="15"/>
  <c r="H127" i="15"/>
  <c r="I33" i="8"/>
  <c r="V142" i="15"/>
  <c r="H142" i="15"/>
  <c r="I124" i="15"/>
  <c r="X124" i="15" s="1"/>
  <c r="W124" i="15"/>
  <c r="I120" i="15"/>
  <c r="X120" i="15" s="1"/>
  <c r="W120" i="15"/>
  <c r="W136" i="15"/>
  <c r="I136" i="15"/>
  <c r="X136" i="15" s="1"/>
  <c r="W147" i="15"/>
  <c r="I147" i="15"/>
  <c r="X147" i="15" s="1"/>
  <c r="I107" i="15"/>
  <c r="X107" i="15" s="1"/>
  <c r="M25" i="8" s="1"/>
  <c r="W107" i="15"/>
  <c r="L25" i="8" s="1"/>
  <c r="W140" i="15"/>
  <c r="I140" i="15"/>
  <c r="X140" i="15" s="1"/>
  <c r="H128" i="15"/>
  <c r="V128" i="15"/>
  <c r="W143" i="15"/>
  <c r="I143" i="15"/>
  <c r="X143" i="15" s="1"/>
  <c r="H123" i="15"/>
  <c r="V123" i="15"/>
  <c r="V141" i="15"/>
  <c r="H141" i="15"/>
  <c r="H144" i="15"/>
  <c r="V144" i="15"/>
  <c r="W129" i="15"/>
  <c r="I129" i="15"/>
  <c r="X129" i="15" s="1"/>
  <c r="V130" i="15"/>
  <c r="H130" i="15"/>
  <c r="W118" i="15"/>
  <c r="I118" i="15"/>
  <c r="X118" i="15" s="1"/>
  <c r="I114" i="15"/>
  <c r="X114" i="15" s="1"/>
  <c r="W114" i="15"/>
  <c r="I148" i="15"/>
  <c r="X148" i="15" s="1"/>
  <c r="W148" i="15"/>
  <c r="I134" i="15"/>
  <c r="X134" i="15" s="1"/>
  <c r="W134" i="15"/>
  <c r="I103" i="15"/>
  <c r="X103" i="15" s="1"/>
  <c r="M21" i="8" s="1"/>
  <c r="W103" i="15"/>
  <c r="L21" i="8" s="1"/>
  <c r="G33" i="8"/>
  <c r="G121" i="15"/>
  <c r="U121" i="15"/>
  <c r="U149" i="15" s="1"/>
  <c r="J32" i="8" s="1"/>
  <c r="F149" i="15"/>
  <c r="G7" i="14"/>
  <c r="V113" i="15"/>
  <c r="K31" i="8" s="1"/>
  <c r="H113" i="15"/>
  <c r="F7" i="14"/>
  <c r="H112" i="15"/>
  <c r="V112" i="15"/>
  <c r="K30" i="8" s="1"/>
  <c r="T150" i="15"/>
  <c r="V101" i="15"/>
  <c r="K19" i="8" s="1"/>
  <c r="H101" i="15"/>
  <c r="G32" i="8"/>
  <c r="C24" i="15"/>
  <c r="U108" i="15"/>
  <c r="J26" i="8" s="1"/>
  <c r="G108" i="15"/>
  <c r="G100" i="15"/>
  <c r="F150" i="15"/>
  <c r="U100" i="15"/>
  <c r="H104" i="15"/>
  <c r="V104" i="15"/>
  <c r="K22" i="8" s="1"/>
  <c r="I138" i="15"/>
  <c r="X138" i="15" s="1"/>
  <c r="W138" i="15"/>
  <c r="V105" i="15"/>
  <c r="K23" i="8" s="1"/>
  <c r="H105" i="15"/>
  <c r="W115" i="15"/>
  <c r="I115" i="15"/>
  <c r="D7" i="14"/>
  <c r="W145" i="15" l="1"/>
  <c r="W99" i="15"/>
  <c r="L17" i="8" s="1"/>
  <c r="V99" i="15"/>
  <c r="K17" i="8" s="1"/>
  <c r="I41" i="8"/>
  <c r="I66" i="8" s="1"/>
  <c r="I181" i="8" s="1"/>
  <c r="W102" i="15"/>
  <c r="L20" i="8" s="1"/>
  <c r="I109" i="15"/>
  <c r="X109" i="15" s="1"/>
  <c r="M27" i="8" s="1"/>
  <c r="V109" i="15"/>
  <c r="K27" i="8" s="1"/>
  <c r="V110" i="15"/>
  <c r="K28" i="8" s="1"/>
  <c r="H110" i="15"/>
  <c r="I146" i="15"/>
  <c r="X146" i="15" s="1"/>
  <c r="W131" i="15"/>
  <c r="W119" i="15"/>
  <c r="W142" i="15"/>
  <c r="I142" i="15"/>
  <c r="X142" i="15" s="1"/>
  <c r="I137" i="15"/>
  <c r="X137" i="15" s="1"/>
  <c r="W137" i="15"/>
  <c r="I127" i="15"/>
  <c r="X127" i="15" s="1"/>
  <c r="W127" i="15"/>
  <c r="W130" i="15"/>
  <c r="I130" i="15"/>
  <c r="X130" i="15" s="1"/>
  <c r="I144" i="15"/>
  <c r="X144" i="15" s="1"/>
  <c r="W144" i="15"/>
  <c r="W123" i="15"/>
  <c r="I123" i="15"/>
  <c r="X123" i="15" s="1"/>
  <c r="W128" i="15"/>
  <c r="I128" i="15"/>
  <c r="X128" i="15" s="1"/>
  <c r="W141" i="15"/>
  <c r="I141" i="15"/>
  <c r="X141" i="15" s="1"/>
  <c r="V108" i="15"/>
  <c r="K26" i="8" s="1"/>
  <c r="H108" i="15"/>
  <c r="C25" i="15"/>
  <c r="B24" i="15" s="1"/>
  <c r="W101" i="15"/>
  <c r="L19" i="8" s="1"/>
  <c r="I101" i="15"/>
  <c r="X101" i="15" s="1"/>
  <c r="M19" i="8" s="1"/>
  <c r="W105" i="15"/>
  <c r="L23" i="8" s="1"/>
  <c r="I105" i="15"/>
  <c r="X105" i="15" s="1"/>
  <c r="M23" i="8" s="1"/>
  <c r="V100" i="15"/>
  <c r="H100" i="15"/>
  <c r="G150" i="15"/>
  <c r="I112" i="15"/>
  <c r="X112" i="15" s="1"/>
  <c r="M30" i="8" s="1"/>
  <c r="W112" i="15"/>
  <c r="L30" i="8" s="1"/>
  <c r="I104" i="15"/>
  <c r="X104" i="15" s="1"/>
  <c r="M22" i="8" s="1"/>
  <c r="W104" i="15"/>
  <c r="L22" i="8" s="1"/>
  <c r="L54" i="15"/>
  <c r="L53" i="15"/>
  <c r="X115" i="15"/>
  <c r="J18" i="8"/>
  <c r="J33" i="8" s="1"/>
  <c r="U150" i="15"/>
  <c r="B23" i="15"/>
  <c r="I113" i="15"/>
  <c r="X113" i="15" s="1"/>
  <c r="M31" i="8" s="1"/>
  <c r="W113" i="15"/>
  <c r="L31" i="8" s="1"/>
  <c r="H121" i="15"/>
  <c r="V121" i="15"/>
  <c r="V149" i="15" s="1"/>
  <c r="K32" i="8" s="1"/>
  <c r="G149" i="15"/>
  <c r="I6" i="8" l="1"/>
  <c r="I8" i="8" s="1"/>
  <c r="I160" i="8"/>
  <c r="I201" i="8" s="1"/>
  <c r="I205" i="8" s="1"/>
  <c r="J203" i="8" s="1"/>
  <c r="J41" i="8"/>
  <c r="J66" i="8" s="1"/>
  <c r="W110" i="15"/>
  <c r="L28" i="8" s="1"/>
  <c r="I110" i="15"/>
  <c r="X110" i="15" s="1"/>
  <c r="M28" i="8" s="1"/>
  <c r="L55" i="15"/>
  <c r="J7" i="14" s="1"/>
  <c r="F19" i="15"/>
  <c r="C26" i="15"/>
  <c r="I100" i="15"/>
  <c r="W100" i="15"/>
  <c r="H150" i="15"/>
  <c r="I108" i="15"/>
  <c r="X108" i="15" s="1"/>
  <c r="M26" i="8" s="1"/>
  <c r="W108" i="15"/>
  <c r="L26" i="8" s="1"/>
  <c r="W121" i="15"/>
  <c r="W149" i="15" s="1"/>
  <c r="L32" i="8" s="1"/>
  <c r="I121" i="15"/>
  <c r="H149" i="15"/>
  <c r="K18" i="8"/>
  <c r="K33" i="8" s="1"/>
  <c r="V150" i="15"/>
  <c r="J181" i="8" l="1"/>
  <c r="J160" i="8"/>
  <c r="J201" i="8" s="1"/>
  <c r="J205" i="8" s="1"/>
  <c r="K203" i="8" s="1"/>
  <c r="J6" i="8"/>
  <c r="K41" i="8"/>
  <c r="K66" i="8" s="1"/>
  <c r="X100" i="15"/>
  <c r="I150" i="15"/>
  <c r="C27" i="15"/>
  <c r="B26" i="15" s="1"/>
  <c r="L18" i="8"/>
  <c r="L33" i="8" s="1"/>
  <c r="W150" i="15"/>
  <c r="X121" i="15"/>
  <c r="X149" i="15" s="1"/>
  <c r="M32" i="8" s="1"/>
  <c r="I149" i="15"/>
  <c r="B25" i="15"/>
  <c r="F20" i="15"/>
  <c r="J8" i="8" l="1"/>
  <c r="K181" i="8"/>
  <c r="K160" i="8"/>
  <c r="K8" i="8" s="1"/>
  <c r="K6" i="8"/>
  <c r="L41" i="8"/>
  <c r="L66" i="8" s="1"/>
  <c r="M18" i="8"/>
  <c r="M33" i="8" s="1"/>
  <c r="X150" i="15"/>
  <c r="F21" i="15"/>
  <c r="C28" i="15"/>
  <c r="K201" i="8" l="1"/>
  <c r="K205" i="8" s="1"/>
  <c r="L203" i="8" s="1"/>
  <c r="L181" i="8"/>
  <c r="L160" i="8"/>
  <c r="L8" i="8" s="1"/>
  <c r="L6" i="8"/>
  <c r="M41" i="8"/>
  <c r="M66" i="8" s="1"/>
  <c r="B27" i="15"/>
  <c r="F22" i="15"/>
  <c r="B28" i="15"/>
  <c r="E82" i="9"/>
  <c r="E87" i="9"/>
  <c r="U98" i="15"/>
  <c r="E24" i="9"/>
  <c r="F62" i="15"/>
  <c r="M98" i="15"/>
  <c r="F98" i="15"/>
  <c r="J12" i="8"/>
  <c r="E5" i="14"/>
  <c r="E42" i="9"/>
  <c r="F78" i="15"/>
  <c r="E6" i="9"/>
  <c r="F52" i="15"/>
  <c r="E77" i="9"/>
  <c r="L201" i="8" l="1"/>
  <c r="L205" i="8" s="1"/>
  <c r="M203" i="8" s="1"/>
  <c r="M181" i="8"/>
  <c r="M160" i="8"/>
  <c r="M201" i="8" s="1"/>
  <c r="M6" i="8"/>
  <c r="B34" i="15"/>
  <c r="B33" i="15"/>
  <c r="F23" i="15"/>
  <c r="F87" i="9"/>
  <c r="F82" i="9"/>
  <c r="V98" i="15"/>
  <c r="G98" i="15"/>
  <c r="G52" i="15"/>
  <c r="K12" i="8"/>
  <c r="G62" i="15"/>
  <c r="F42" i="9"/>
  <c r="F5" i="14"/>
  <c r="F77" i="9"/>
  <c r="F6" i="9"/>
  <c r="N98" i="15"/>
  <c r="G78" i="15"/>
  <c r="F24" i="9"/>
  <c r="M205" i="8" l="1"/>
  <c r="M8" i="8"/>
  <c r="G87" i="9"/>
  <c r="G82" i="9"/>
  <c r="G24" i="9"/>
  <c r="O98" i="15"/>
  <c r="H78" i="15"/>
  <c r="H91" i="15" s="1"/>
  <c r="H92" i="15" s="1"/>
  <c r="W98" i="15"/>
  <c r="G42" i="9"/>
  <c r="G77" i="9"/>
  <c r="G6" i="9"/>
  <c r="G5" i="14"/>
  <c r="H52" i="15"/>
  <c r="H98" i="15"/>
  <c r="L12" i="8"/>
  <c r="H62" i="15"/>
  <c r="G6" i="14" l="1"/>
  <c r="I12" i="15"/>
  <c r="B3" i="9" s="1"/>
  <c r="H82" i="9"/>
  <c r="H42" i="9"/>
  <c r="I98" i="15"/>
  <c r="P98" i="15"/>
  <c r="I62" i="15"/>
  <c r="H5" i="14"/>
  <c r="M12" i="8"/>
  <c r="H77" i="9"/>
  <c r="G5" i="8"/>
  <c r="H24" i="9"/>
  <c r="H87" i="9"/>
  <c r="H6" i="9"/>
  <c r="I52" i="15"/>
  <c r="X98" i="15"/>
  <c r="I7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C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Sample guidance comment...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B7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greatest number of enrolled 
students are sent.
</t>
        </r>
      </text>
    </comment>
    <comment ref="C7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Using up and down arrows located above and below the slider-bar in the dropdown box may be helpful in "fine tuning" the selection of district.</t>
        </r>
      </text>
    </comment>
    <comment ref="B8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second greatest number of enrolled 
students are sent.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hrubyda</author>
  </authors>
  <commentList>
    <comment ref="B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Head of School
- Superintendant
- School Leader
- Executive Director
- CEO</t>
        </r>
      </text>
    </comment>
    <comment ref="B1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Principal
- Vice-Principal
- Assistant Principal
- Chief Academic Officer</t>
        </r>
      </text>
    </comment>
    <comment ref="B14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</t>
        </r>
        <r>
          <rPr>
            <sz val="8"/>
            <color indexed="81"/>
            <rFont val="Tahoma"/>
            <family val="2"/>
          </rPr>
          <t>Director, Deans, Coordinators of:
 - Curriculum
 - Instruction
 - Faculty
 - Students
 - Assessment
 - Student Affairs
 - Student Achievement
 - Development</t>
        </r>
      </text>
    </comment>
    <comment ref="B17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Secretary
 - Receptionist
 - Attendance Clerk
 - Office Manager</t>
        </r>
      </text>
    </comment>
    <comment ref="B2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Content/Subject Area Teachers:
   - ELA
   - Math
   - Social Studies
   - Science</t>
        </r>
      </text>
    </comment>
    <comment ref="B2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ESL
 - Reading
 - Math and/or Literacy Specialists
 - Art
 - PE
 - Music
 - Foreign Languages
 - Photography
 - Ceramics</t>
        </r>
      </text>
    </comment>
    <comment ref="B2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Speech Therapists
 - Social Workers</t>
        </r>
      </text>
    </comment>
    <comment ref="B36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Cafeteria
Other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  <author>hrubyda</author>
    <author>LeClair, Connor</author>
  </authors>
  <commentList>
    <comment ref="D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Best practices for conservative budgeting is to use an enrollment figure less than chartered enrollment.</t>
        </r>
      </text>
    </comment>
    <comment ref="G16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These cells contain the Basic Tuition for the Current Year for districts selected on tab "2) Enrollment Chart."
For Example:
If this renewal application is being completed in 2020-21 for a school renewing its charter in 2021-22, these cells are populated with the 2020-21 Basic Tuition rates for each district (per the table located on the "Funding by District" tab.)
The "Weighted Averages" for the Basic Tuition is calculated using the Year 1 Enrollment data entered in the application.</t>
        </r>
      </text>
    </comment>
    <comment ref="D48" authorId="2" shapeId="0" xr:uid="{01B72813-141F-42EF-99C2-EFD98950B64B}">
      <text>
        <r>
          <rPr>
            <b/>
            <sz val="9"/>
            <color indexed="81"/>
            <rFont val="Tahoma"/>
            <family val="2"/>
          </rPr>
          <t>LeClair, Connor:</t>
        </r>
        <r>
          <rPr>
            <sz val="9"/>
            <color indexed="81"/>
            <rFont val="Tahoma"/>
            <family val="2"/>
          </rPr>
          <t xml:space="preserve">
Please use description of assumptions column to notate ESSER Funding expense categories. Please provide greater detail in fiscal plan submission</t>
        </r>
      </text>
    </comment>
    <comment ref="G70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Staff FTE for each year should be entered on the tab labled "Staffing"  </t>
        </r>
      </text>
    </comment>
    <comment ref="D71" authorId="1" shapeId="0" xr:uid="{00000000-0006-0000-0500-000004000000}">
      <text>
        <r>
          <rPr>
            <b/>
            <sz val="8"/>
            <color indexed="81"/>
            <rFont val="Tahoma"/>
            <family val="2"/>
          </rPr>
          <t>Institute:
Sample titles that fall under this line:
 - Head of School
 - Superintendant
 - School Leader
 - Executive Director
 - CEO</t>
        </r>
      </text>
    </comment>
    <comment ref="D72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Institute:
Sample titles that fall under this line:
 - Principal
 - Vice-Principal
 - Assistant Principal
 - Chief Academic Officer</t>
        </r>
      </text>
    </comment>
    <comment ref="D7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Institute:
Sample titles that fall under this line:
Director, Deans, Coordinators of:
 - Curriculum
 - Instruction
 - Faculty
 - Students
 - Assessment
 - Student Affairs
 - Student Achievement
 - Development</t>
        </r>
      </text>
    </comment>
    <comment ref="D76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Institute:
Sample titles that fall under this line:
 - Secretary
 - Receptionist
 - Attendance Clerk
 - Office Manager</t>
        </r>
      </text>
    </comment>
    <comment ref="D80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Institute:
Sample titles that fall under this line:
Content/Subject Area Teachers:
   - ELA
   - Math
   - Social Studies
   - Science</t>
        </r>
      </text>
    </comment>
    <comment ref="D8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Institute:
Sample titles that fall under this line:
 - ESL
 - Reading
 - Math and/or Literacy Specialists
 - Art
 - PE
 - Music
 - Foreign Languages
 - Photography
 - Ceramics</t>
        </r>
      </text>
    </comment>
    <comment ref="D8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Institute:
Sample titles that fall under this line:
 - Speech Therapists
 - Social Workers</t>
        </r>
      </text>
    </comment>
    <comment ref="D95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Institute:
Cafeteria
Other</t>
        </r>
      </text>
    </comment>
    <comment ref="D102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 xml:space="preserve">Institute:
Health and Dental
Social Security
Medicare
Unemployment
Other
</t>
        </r>
      </text>
    </comment>
    <comment ref="D117" authorId="1" shapeId="0" xr:uid="{00000000-0006-0000-0500-00000D000000}">
      <text>
        <r>
          <rPr>
            <b/>
            <sz val="8"/>
            <color indexed="81"/>
            <rFont val="Tahoma"/>
            <family val="2"/>
          </rPr>
          <t>Institute:
Janitorial
Consultants
 - Assessment
 - Technology
 - Other
Security
Background Screening
Public Relations</t>
        </r>
      </text>
    </comment>
    <comment ref="D121" authorId="1" shapeId="0" xr:uid="{00000000-0006-0000-0500-00000E000000}">
      <text>
        <r>
          <rPr>
            <b/>
            <sz val="8"/>
            <color indexed="81"/>
            <rFont val="Tahoma"/>
            <family val="2"/>
          </rPr>
          <t>Institute:
Development
Conferences</t>
        </r>
      </text>
    </comment>
    <comment ref="D125" authorId="1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Institute:
Curriculum
</t>
        </r>
      </text>
    </comment>
    <comment ref="D126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Institute:
Instructional
Non-Instructional
Athletic
Music
Office Equipment
* Includes the Purchase or Lease of  any of the above</t>
        </r>
      </text>
    </comment>
    <comment ref="D12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>Institute:
Hardware
Software
Internet
Wiring
Other</t>
        </r>
      </text>
    </comment>
    <comment ref="D132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Institute:
Uniforms
Special Events</t>
        </r>
      </text>
    </comment>
    <comment ref="D133" authorId="1" shapeId="0" xr:uid="{00000000-0006-0000-0500-000013000000}">
      <text>
        <r>
          <rPr>
            <b/>
            <sz val="8"/>
            <color indexed="81"/>
            <rFont val="Tahoma"/>
            <family val="2"/>
          </rPr>
          <t>Institute:
Printing
Postage
Copying
All Other</t>
        </r>
      </text>
    </comment>
    <comment ref="D134" authorId="1" shapeId="0" xr:uid="{00000000-0006-0000-0500-000014000000}">
      <text>
        <r>
          <rPr>
            <b/>
            <sz val="8"/>
            <color indexed="81"/>
            <rFont val="Tahoma"/>
            <family val="2"/>
          </rPr>
          <t>Institute:
Conferences</t>
        </r>
      </text>
    </comment>
    <comment ref="D140" authorId="1" shapeId="0" xr:uid="{00000000-0006-0000-0500-000015000000}">
      <text>
        <r>
          <rPr>
            <b/>
            <sz val="8"/>
            <color indexed="81"/>
            <rFont val="Tahoma"/>
            <family val="2"/>
          </rPr>
          <t>Institute:
Interest 
Bank Charges
Bad Debt
Misc. Fees (i.e. Licensing)
Dues &amp; Membership
All Other 
(If any questions contact CSI)</t>
        </r>
      </text>
    </comment>
    <comment ref="D146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Institute:</t>
        </r>
        <r>
          <rPr>
            <sz val="9"/>
            <color indexed="81"/>
            <rFont val="Tahoma"/>
            <family val="2"/>
          </rPr>
          <t xml:space="preserve">
Include any Facility Rental/Leasing/Financing costs.</t>
        </r>
      </text>
    </comment>
    <comment ref="D147" authorId="1" shapeId="0" xr:uid="{00000000-0006-0000-0500-000017000000}">
      <text>
        <r>
          <rPr>
            <b/>
            <sz val="8"/>
            <color indexed="81"/>
            <rFont val="Tahoma"/>
            <family val="2"/>
          </rPr>
          <t>Institute:
Facility
Equipment</t>
        </r>
      </text>
    </comment>
    <comment ref="D148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Institute:
Facility Related
* Includes the Purchase or Lease of  any equipment</t>
        </r>
      </text>
    </comment>
    <comment ref="D150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Institute:
Electric
Gas
Other</t>
        </r>
      </text>
    </comment>
    <comment ref="D154" authorId="2" shapeId="0" xr:uid="{00000000-0006-0000-0500-00001A000000}">
      <text>
        <r>
          <rPr>
            <b/>
            <sz val="9"/>
            <color indexed="81"/>
            <rFont val="Tahoma"/>
            <family val="2"/>
          </rPr>
          <t xml:space="preserve">This line item should be used to account for any anticipated shortfalls due to the COVID-19 pandemic suituation. This can help ensure conservative budgeting, but does not need to be used in every year of the next charter term.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5" authorId="1" shapeId="0" xr:uid="{00000000-0006-0000-0500-00001B000000}">
      <text>
        <r>
          <rPr>
            <b/>
            <sz val="8"/>
            <color indexed="81"/>
            <rFont val="Tahoma"/>
            <family val="2"/>
          </rPr>
          <t xml:space="preserve">Institute:
$75,000 should already be set aside for Dissolution.
This line should be used to report other Board established reserves.  A note can be added under assumptions describing the breakout.
</t>
        </r>
      </text>
    </comment>
    <comment ref="D178" authorId="0" shapeId="0" xr:uid="{00000000-0006-0000-0500-00001C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All Districts after 15th highest enrolled  district go under OTHER
</t>
        </r>
      </text>
    </comment>
  </commentList>
</comments>
</file>

<file path=xl/sharedStrings.xml><?xml version="1.0" encoding="utf-8"?>
<sst xmlns="http://schemas.openxmlformats.org/spreadsheetml/2006/main" count="2173" uniqueCount="1973">
  <si>
    <t>Total Expenses</t>
  </si>
  <si>
    <t>Board Expenses</t>
  </si>
  <si>
    <t>Field Trips</t>
  </si>
  <si>
    <t>Insurance</t>
  </si>
  <si>
    <t>Janitorial</t>
  </si>
  <si>
    <t>Legal</t>
  </si>
  <si>
    <t>Office Expense</t>
  </si>
  <si>
    <t>Security</t>
  </si>
  <si>
    <t>Staff Recruitment</t>
  </si>
  <si>
    <t>Utilities</t>
  </si>
  <si>
    <t>Substitute Teachers</t>
  </si>
  <si>
    <t>Teaching Assistants</t>
  </si>
  <si>
    <t>Specialty Teachers</t>
  </si>
  <si>
    <t>Aides</t>
  </si>
  <si>
    <t>Payroll Taxes</t>
  </si>
  <si>
    <t>Nurse Services</t>
  </si>
  <si>
    <t>Payroll Services</t>
  </si>
  <si>
    <t>Special Ed Services</t>
  </si>
  <si>
    <t>Staff Development</t>
  </si>
  <si>
    <t>Transportation (student)</t>
  </si>
  <si>
    <t>Per Pupil Revenue</t>
  </si>
  <si>
    <t>Total Revenue</t>
  </si>
  <si>
    <t>REVENUE</t>
  </si>
  <si>
    <t>REVENUES FROM STATE SOURCES</t>
  </si>
  <si>
    <t>Special Education Revenue</t>
  </si>
  <si>
    <t>Grants</t>
  </si>
  <si>
    <t>Stimulus</t>
  </si>
  <si>
    <t>DYCD (Department of Youth and Community Developmt.)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</si>
  <si>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</si>
  <si>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</si>
  <si>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</si>
  <si>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</si>
  <si>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</si>
  <si>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</si>
  <si>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</si>
  <si>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</si>
  <si>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</si>
  <si>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</si>
  <si>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</si>
  <si>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Contributions and Donations</t>
  </si>
  <si>
    <t>Fundraising</t>
  </si>
  <si>
    <t>Erate Reimbursement</t>
  </si>
  <si>
    <t>Earnings on Investments</t>
  </si>
  <si>
    <t>Interest Income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</si>
  <si>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</si>
  <si>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</si>
  <si>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</si>
  <si>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</si>
  <si>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</si>
  <si>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</si>
  <si>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Teachers - Regular</t>
  </si>
  <si>
    <t>Teachers - SPED</t>
  </si>
  <si>
    <t>Technology</t>
  </si>
  <si>
    <t xml:space="preserve">Repairs &amp; Maintenance </t>
  </si>
  <si>
    <t>TOTAL EXPENSES</t>
  </si>
  <si>
    <t>Equipment / Furniture</t>
  </si>
  <si>
    <t>Food Service / School Lunch</t>
  </si>
  <si>
    <t>Retirement / Pension</t>
  </si>
  <si>
    <t>Student Recruitment / Marketing</t>
  </si>
  <si>
    <t>Student Testing &amp; Assessment</t>
  </si>
  <si>
    <t>Travel (Staff)</t>
  </si>
  <si>
    <t xml:space="preserve">Telephone </t>
  </si>
  <si>
    <t>Student Services - other</t>
  </si>
  <si>
    <t>Special Ed Supplies &amp; Materials</t>
  </si>
  <si>
    <t xml:space="preserve">Accounting / Audit </t>
  </si>
  <si>
    <t>Management Company Fee</t>
  </si>
  <si>
    <t>Other Purchased / Professional / Consulting</t>
  </si>
  <si>
    <t>Titlement Services (i.e. Title I)</t>
  </si>
  <si>
    <t>Fringe / Employee Benefits</t>
  </si>
  <si>
    <t>Textbooks / Workbooks</t>
  </si>
  <si>
    <t>Classroom / Teaching Supplies &amp; Materials</t>
  </si>
  <si>
    <t>Supplies &amp; Materials other</t>
  </si>
  <si>
    <t>Therapists &amp; Counselors</t>
  </si>
  <si>
    <t>School Meals / Lunch</t>
  </si>
  <si>
    <t>TOTAL ADMINISTRATIVE STAFF</t>
  </si>
  <si>
    <t>ADMINISTRATIVE STAFF PERSONNEL COSTS</t>
  </si>
  <si>
    <t>INSTRUCTIONAL PERSONNEL COSTS</t>
  </si>
  <si>
    <t>TOTAL INSTRUCTIONAL</t>
  </si>
  <si>
    <t>NON-INSTRUCTIONAL PERSONNEL COSTS</t>
  </si>
  <si>
    <t>TOTAL NON-INSTRUCTIONAL</t>
  </si>
  <si>
    <t>SUBTOTAL PERSONNEL SERVICE COSTS</t>
  </si>
  <si>
    <t>PAYROLL TAXES AND BENEFITS</t>
  </si>
  <si>
    <t>TOTAL PAYROLL TAXES AND BENEFITS</t>
  </si>
  <si>
    <t>TOTAL PERSONNEL SERVICE COSTS</t>
  </si>
  <si>
    <t>CONTRACTED SERVICES</t>
  </si>
  <si>
    <t>TOTAL CONTRACTED SERVICES</t>
  </si>
  <si>
    <t>SCHOOL OPERATIONS</t>
  </si>
  <si>
    <t>TOTAL SCHOOL OPERATIONS</t>
  </si>
  <si>
    <t>FACILITY OPERATION &amp; MAINTENANCE</t>
  </si>
  <si>
    <t>TOTAL FACILITY OPERATION &amp; MAINTENANCE</t>
  </si>
  <si>
    <t>DEPRECIATION &amp; AMORTIZATION</t>
  </si>
  <si>
    <t>ENROLLMENT - *School Districts Are Linked To Above Entries*</t>
  </si>
  <si>
    <t>TOTAL ENROLLMENT</t>
  </si>
  <si>
    <t>REVENUE PER PUPIL</t>
  </si>
  <si>
    <t>EXPENSES PER PUPIL</t>
  </si>
  <si>
    <t>NET INCOME</t>
  </si>
  <si>
    <t>TOTAL</t>
  </si>
  <si>
    <t>DESCRIPTION OF ASSUMPTIONS</t>
  </si>
  <si>
    <t>CFO / Director of Finance</t>
  </si>
  <si>
    <t>Operation / Business Manager</t>
  </si>
  <si>
    <t>Nurse</t>
  </si>
  <si>
    <t>Librarian</t>
  </si>
  <si>
    <t>Custodian</t>
  </si>
  <si>
    <t>Year 1</t>
  </si>
  <si>
    <t>Year 2</t>
  </si>
  <si>
    <t>Year 3</t>
  </si>
  <si>
    <t>Year 4</t>
  </si>
  <si>
    <t>Year 5</t>
  </si>
  <si>
    <t>Per Pupil Revenue Percentage Increase</t>
  </si>
  <si>
    <t>PROJECTED BUDGET / OPERATING PLAN FOR INITIAL CHARTER PERIOD</t>
  </si>
  <si>
    <t>DISSOLUTION ESCROW &amp; RESERVES / CONTIGENCY</t>
  </si>
  <si>
    <t>CASH FLOW ADJUSTMENTS</t>
  </si>
  <si>
    <t>OPERATING ACTIVITIES</t>
  </si>
  <si>
    <t>INVESTMENT ACTIVITIES</t>
  </si>
  <si>
    <t>FINANCING ACTIVITIES</t>
  </si>
  <si>
    <t>Total Operating Activities</t>
  </si>
  <si>
    <t>Total Investment Activities</t>
  </si>
  <si>
    <t>Total Financing Activities</t>
  </si>
  <si>
    <t>Beginning Cash Balance</t>
  </si>
  <si>
    <t>ENDING CASH BALANCE</t>
  </si>
  <si>
    <t>Total Cash Flow Adjustments</t>
  </si>
  <si>
    <t>District Code</t>
  </si>
  <si>
    <t>School District Name</t>
  </si>
  <si>
    <t>Executive Management</t>
  </si>
  <si>
    <t>Instructional Management</t>
  </si>
  <si>
    <t>Deans, Directors &amp; Coordinators</t>
  </si>
  <si>
    <t>Administrative Staff</t>
  </si>
  <si>
    <t>Contact Name:</t>
  </si>
  <si>
    <t>Contact Email:</t>
  </si>
  <si>
    <t>Contact Phone:</t>
  </si>
  <si>
    <t>Net Income (Before Cash Flow Adjustments)</t>
  </si>
  <si>
    <t>GRADES</t>
  </si>
  <si>
    <t>K</t>
  </si>
  <si>
    <t>Contact Title:</t>
  </si>
  <si>
    <t>CONTROL SHEET</t>
  </si>
  <si>
    <t>DATA VALIDATION LISTS</t>
  </si>
  <si>
    <t>Year</t>
  </si>
  <si>
    <t>Yr1Start</t>
  </si>
  <si>
    <t>Yr1End</t>
  </si>
  <si>
    <t>SELECTION</t>
  </si>
  <si>
    <t>AcadYrs</t>
  </si>
  <si>
    <t>5 YEARS</t>
  </si>
  <si>
    <t>DVList-AcadYr</t>
  </si>
  <si>
    <t>Selection</t>
  </si>
  <si>
    <t>SELECTED ACADEMIC YEARS TABLE</t>
  </si>
  <si>
    <t>Charter Funding Alphabetical By NYS School District</t>
  </si>
  <si>
    <t>PRIMARY School District:</t>
  </si>
  <si>
    <t>All Other School Districts</t>
  </si>
  <si>
    <t>First Academic Year</t>
  </si>
  <si>
    <t>School Name</t>
  </si>
  <si>
    <t>Contact Name</t>
  </si>
  <si>
    <t>Contact Title</t>
  </si>
  <si>
    <t>Contact Email</t>
  </si>
  <si>
    <t>Contact Phone</t>
  </si>
  <si>
    <t>MESSAGES</t>
  </si>
  <si>
    <t>ENROLLMENT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</si>
  <si>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</si>
  <si>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</si>
  <si>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</si>
  <si>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</si>
  <si>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</si>
  <si>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</si>
  <si>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</si>
  <si>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</si>
  <si>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</si>
  <si>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</si>
  <si>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</si>
  <si>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</si>
  <si>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</si>
  <si>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Total Elementary Enrollment</t>
  </si>
  <si>
    <t>Total Middle School Enrollment</t>
  </si>
  <si>
    <t>Total High School Enrollment</t>
  </si>
  <si>
    <t>Total Enrollment</t>
  </si>
  <si>
    <t>Grades</t>
  </si>
  <si>
    <t>Enrollment</t>
  </si>
  <si>
    <t>LEVEL</t>
  </si>
  <si>
    <t>GRADE LEVELS</t>
  </si>
  <si>
    <t>Elementary School</t>
  </si>
  <si>
    <t>Middle School</t>
  </si>
  <si>
    <t>High School</t>
  </si>
  <si>
    <t>ENROLLMENT BY DISTRICT</t>
  </si>
  <si>
    <t>GRADE</t>
  </si>
  <si>
    <t>GRADE SELECTIONS</t>
  </si>
  <si>
    <t>GRADE SUMMARY FORMULAS</t>
  </si>
  <si>
    <t>BY GRADES TOTALS</t>
  </si>
  <si>
    <t>DIFFERENCE CHECK</t>
  </si>
  <si>
    <t>Other District 1:</t>
  </si>
  <si>
    <t>Other District 2:</t>
  </si>
  <si>
    <t>Other District 3:</t>
  </si>
  <si>
    <t>Other District 4:</t>
  </si>
  <si>
    <t>Other District 5:</t>
  </si>
  <si>
    <t>Other District 6:</t>
  </si>
  <si>
    <t>Other District 7:</t>
  </si>
  <si>
    <t>Other District 8:</t>
  </si>
  <si>
    <t>Other District 9:</t>
  </si>
  <si>
    <t>Other District 10:</t>
  </si>
  <si>
    <t>Other District 11:</t>
  </si>
  <si>
    <t>Other District 12:</t>
  </si>
  <si>
    <t>Other District 13:</t>
  </si>
  <si>
    <t>Other District 14:</t>
  </si>
  <si>
    <t>BY DISTRICT TOTALS</t>
  </si>
  <si>
    <t>Concat.</t>
  </si>
  <si>
    <t>YRS</t>
  </si>
  <si>
    <t>% INCR</t>
  </si>
  <si>
    <t>RATE PER PUPIL</t>
  </si>
  <si>
    <t>WEIGHTED AVERAGE DISTRICT 15-49</t>
  </si>
  <si>
    <t>WEIGHTED AVERAGE - ALL DISTRICTS</t>
  </si>
  <si>
    <t>STUDENT ENROLLMENT TOTALS BY YEAR - BY YEAR AND BY DISTRICT</t>
  </si>
  <si>
    <t>WEIGHTED AVERAGES</t>
  </si>
  <si>
    <t>PER PUPIL RATE ("PPR") - TABLE DATE</t>
  </si>
  <si>
    <t>FTE</t>
  </si>
  <si>
    <t>Acad Years</t>
  </si>
  <si>
    <t>TAB COLORS</t>
  </si>
  <si>
    <t>Instructions</t>
  </si>
  <si>
    <t>Funding by District</t>
  </si>
  <si>
    <t>CELL COLORS &amp; GUIDANCE COMMENTS</t>
  </si>
  <si>
    <t>TOTAL PERSONNEL SERVICE FTE</t>
  </si>
  <si>
    <t>ADMINISTRATIVE PERSONNEL FTE</t>
  </si>
  <si>
    <t>INSTRUCTIONAL PERSONNEL FTE</t>
  </si>
  <si>
    <t>NON-INSTRUCTIONAL PERSONNEL FTE</t>
  </si>
  <si>
    <t>COUNT "Others" from 15-49 =</t>
  </si>
  <si>
    <t>- Provides description of tabs and input requirements.</t>
  </si>
  <si>
    <t>- Reference table with Per Pupil Revenue for current year.</t>
  </si>
  <si>
    <t>1- GRAY tabs contain the Instructions and the Funding by Districts Table.</t>
  </si>
  <si>
    <t xml:space="preserve">2- BLUE tabs require input of information.  </t>
  </si>
  <si>
    <t>- Enter enrollment information on this tab to be automatically populated throughout workbook.</t>
  </si>
  <si>
    <t>CHARTER ENROLLMENT BY GRADE</t>
  </si>
  <si>
    <t>ESTIMATED ENROLLMENT BY DISTRICT</t>
  </si>
  <si>
    <t xml:space="preserve"> = Enter information into the light BLUE shaded cells.</t>
  </si>
  <si>
    <t>=  Cells containing RED triangles in the upper right corner contain "guidance comments" on that particular line item.  Please "mouse-over" the triangle to reveal each comment.</t>
  </si>
  <si>
    <t>ANNUAL ENROLLMENT BY DISTRICT TOTALS</t>
  </si>
  <si>
    <t>Enrollment by Grade vs Enrollment by District (should = 0)</t>
  </si>
  <si>
    <t>Description of Assumptions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</si>
  <si>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Enter the number of planned full-time equivalent ("FTE") positions
in each category for each charter year in the section provided below.</t>
    </r>
  </si>
  <si>
    <t>DISTRICT NAME(S)</t>
  </si>
  <si>
    <t>PRIMARY/OTHER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</si>
  <si>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the assumptions that are being made for personnel
FTE levels in the section provided below.</t>
    </r>
  </si>
  <si>
    <t>5 YEAR BUDGET AND CASH FLOW ADJUSTMENTS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</si>
  <si>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assumptions that are being made in the section provided below.</t>
    </r>
  </si>
  <si>
    <t>Change in Net Enrollment from Prior Year (Count)</t>
  </si>
  <si>
    <t>Change in Net Enrollment from Prior Year (Percent)</t>
  </si>
  <si>
    <t>Anticipated rate of attrition (Percent)</t>
  </si>
  <si>
    <t>NUMBER OF CLASSES BY GRADE</t>
  </si>
  <si>
    <t>AVERAGE NUMBER OF STUDENTS PER CLASS BY GRADE</t>
  </si>
  <si>
    <t>SUMMARY AND OTHER INFORMATION</t>
  </si>
  <si>
    <t>ADDITIONAL NOTES/COMMENTS</t>
  </si>
  <si>
    <t xml:space="preserve"> = Cells labeled in ORANGE containe guidance regarding the input of information.</t>
  </si>
  <si>
    <t>1) School Information</t>
  </si>
  <si>
    <t>2) Enrollment Chart</t>
  </si>
  <si>
    <t>3) Staffing Plan</t>
  </si>
  <si>
    <t>SUM</t>
  </si>
  <si>
    <t>1st Largest Enrollment</t>
  </si>
  <si>
    <t>2nd Largest Enrollment</t>
  </si>
  <si>
    <t>NonSelectedSchools</t>
  </si>
  <si>
    <t>Rows</t>
  </si>
  <si>
    <r>
      <t>UNIQUE DROP DOWN LIST</t>
    </r>
    <r>
      <rPr>
        <i/>
        <u/>
        <sz val="11.5"/>
        <color rgb="FFFF0000"/>
        <rFont val="Calibri"/>
        <family val="2"/>
        <scheme val="minor"/>
      </rPr>
      <t xml:space="preserve"> (Array Formula - requires Ctrl-Shift-Enter)</t>
    </r>
  </si>
  <si>
    <t>4) Update  "Countif" formula in Column C (helper formula for Array Formula to use)</t>
  </si>
  <si>
    <r>
      <t xml:space="preserve">3) Press </t>
    </r>
    <r>
      <rPr>
        <b/>
        <u val="singleAccounting"/>
        <sz val="11.5"/>
        <rFont val="Calibri"/>
        <family val="2"/>
        <scheme val="minor"/>
      </rPr>
      <t>"Ctrl-Shift-Enter"</t>
    </r>
    <r>
      <rPr>
        <sz val="11.5"/>
        <rFont val="Calibri"/>
        <family val="2"/>
        <scheme val="minor"/>
      </rPr>
      <t xml:space="preserve"> to enter Array Formula (important!)</t>
    </r>
  </si>
  <si>
    <t>Please complete entering all information on tab - "2) Enrollment Chart"</t>
  </si>
  <si>
    <t>Please complete entering all information  on tab - "1) School Information"</t>
  </si>
  <si>
    <t>Budgeted Student Enrollment</t>
  </si>
  <si>
    <t>To determine  district with largest enrollment over term</t>
  </si>
  <si>
    <t>TOTAL Per Pupil Revenue</t>
  </si>
  <si>
    <t>(Weighted Avg.)</t>
  </si>
  <si>
    <t>Total "Other Districts"</t>
  </si>
  <si>
    <t>PER PUPIL REVENUE BY DISTRICT</t>
  </si>
  <si>
    <t>BASIC TUITION</t>
  </si>
  <si>
    <t>RATE PER PUPIL - (Includes Annual Increase Percentages)</t>
  </si>
  <si>
    <t>Other District 3</t>
  </si>
  <si>
    <t>Other District 4</t>
  </si>
  <si>
    <t>Other District 5</t>
  </si>
  <si>
    <t>Other District 6</t>
  </si>
  <si>
    <t>Other District 7</t>
  </si>
  <si>
    <t>Other District 8</t>
  </si>
  <si>
    <t>Other District 9</t>
  </si>
  <si>
    <t>Other District 10</t>
  </si>
  <si>
    <t>Other District 11</t>
  </si>
  <si>
    <t>Other District 12</t>
  </si>
  <si>
    <t>Other District 13</t>
  </si>
  <si>
    <t>Other District 14</t>
  </si>
  <si>
    <t>Other District 15</t>
  </si>
  <si>
    <t>Other District 16</t>
  </si>
  <si>
    <t>Other District 17</t>
  </si>
  <si>
    <t>Other District 18</t>
  </si>
  <si>
    <t>Other District 19</t>
  </si>
  <si>
    <t>Other District 20</t>
  </si>
  <si>
    <t>Other District 21</t>
  </si>
  <si>
    <t>Other District 22</t>
  </si>
  <si>
    <t>Other District 23</t>
  </si>
  <si>
    <t>Other District 24</t>
  </si>
  <si>
    <t>Other District 25</t>
  </si>
  <si>
    <t>Other District 26</t>
  </si>
  <si>
    <t>Other District 27</t>
  </si>
  <si>
    <t>Other District 28</t>
  </si>
  <si>
    <t>Other District 29</t>
  </si>
  <si>
    <t>Other District 30</t>
  </si>
  <si>
    <t>Other District 31</t>
  </si>
  <si>
    <t>Other District 32</t>
  </si>
  <si>
    <t>Other District 33</t>
  </si>
  <si>
    <t>Other District 34</t>
  </si>
  <si>
    <t>Other District 35</t>
  </si>
  <si>
    <t>Other District 36</t>
  </si>
  <si>
    <t>Other District 37</t>
  </si>
  <si>
    <t>Other District 38</t>
  </si>
  <si>
    <t>Other District 39</t>
  </si>
  <si>
    <t>Other District 40</t>
  </si>
  <si>
    <t>Other District 41</t>
  </si>
  <si>
    <t>Other District 42</t>
  </si>
  <si>
    <t>Other District 43</t>
  </si>
  <si>
    <t>Other District 44</t>
  </si>
  <si>
    <t>Other District 45</t>
  </si>
  <si>
    <t>Other District 46</t>
  </si>
  <si>
    <t>Other District 47</t>
  </si>
  <si>
    <t>Other District 48</t>
  </si>
  <si>
    <t>Other District 49</t>
  </si>
  <si>
    <t>Other District 50</t>
  </si>
  <si>
    <t>STAFFING</t>
  </si>
  <si>
    <t>Error Checking</t>
  </si>
  <si>
    <t>Message</t>
  </si>
  <si>
    <t>#</t>
  </si>
  <si>
    <t>On Tab 2, please enter enrollment data for ALL years AND correct entries where Grade Totals ≠ District Totals.</t>
  </si>
  <si>
    <t xml:space="preserve">Please enter enrollment data for ALL years on Tab 2.  </t>
  </si>
  <si>
    <t>Please correct entries where Grade Totals ≠ District Totals on Tab 2.</t>
  </si>
  <si>
    <t>* (Sum of Charter School Basic Tuition and Supplemental Basic Tuition)</t>
  </si>
  <si>
    <r>
      <t>ENROLLMENT</t>
    </r>
    <r>
      <rPr>
        <sz val="11.5"/>
        <rFont val="Calibri"/>
        <family val="2"/>
        <scheme val="minor"/>
      </rPr>
      <t xml:space="preserve"> (</t>
    </r>
    <r>
      <rPr>
        <i/>
        <sz val="11.5"/>
        <rFont val="Calibri"/>
        <family val="2"/>
        <scheme val="minor"/>
      </rPr>
      <t>Charter School</t>
    </r>
    <r>
      <rPr>
        <sz val="11.5"/>
        <rFont val="Calibri"/>
        <family val="2"/>
        <scheme val="minor"/>
      </rPr>
      <t>)</t>
    </r>
  </si>
  <si>
    <t>CHART TO STRINGS CONVERSION</t>
  </si>
  <si>
    <t>ENTER NUMBER OF SCHOOL DISTRICTS ANTICIPATED: --&gt;</t>
  </si>
  <si>
    <t>PRIMARY SENDING SCHOOL DISTRICT</t>
  </si>
  <si>
    <t>DISTRICT'S ANNUAL TOTAL OPERATING BUDGET</t>
  </si>
  <si>
    <t>SECONDARY SENDING SCHOOL DISTRICT</t>
  </si>
  <si>
    <r>
      <t xml:space="preserve">DESCRIPTION OF SOURCE FOR DISTRICT'S OPERATING BUDGET
</t>
    </r>
    <r>
      <rPr>
        <sz val="11.5"/>
        <rFont val="Calibri"/>
        <family val="2"/>
        <scheme val="minor"/>
      </rPr>
      <t>(Include web address if available)</t>
    </r>
  </si>
  <si>
    <r>
      <rPr>
        <b/>
        <sz val="11.5"/>
        <rFont val="Calibri"/>
        <family val="2"/>
        <scheme val="minor"/>
      </rPr>
      <t>←</t>
    </r>
    <r>
      <rPr>
        <sz val="11.5"/>
        <rFont val="Calibri"/>
        <family val="2"/>
        <scheme val="minor"/>
      </rPr>
      <t xml:space="preserve">This row does </t>
    </r>
    <r>
      <rPr>
        <b/>
        <sz val="11.5"/>
        <rFont val="Calibri"/>
        <family val="2"/>
        <scheme val="minor"/>
      </rPr>
      <t>Not</t>
    </r>
    <r>
      <rPr>
        <sz val="11.5"/>
        <rFont val="Calibri"/>
        <family val="2"/>
        <scheme val="minor"/>
      </rPr>
      <t xml:space="preserve"> have an Array Formula.</t>
    </r>
  </si>
  <si>
    <t>Building and Land Rent / Lease / Facility Finance Interest</t>
  </si>
  <si>
    <r>
      <t xml:space="preserve">INFORMATION COMPLETION </t>
    </r>
    <r>
      <rPr>
        <u/>
        <sz val="11.5"/>
        <rFont val="Calibri"/>
        <family val="2"/>
        <scheme val="minor"/>
      </rPr>
      <t>(tab "1) School Information"</t>
    </r>
  </si>
  <si>
    <t>Form Display Options (Based upon User-Selected First Academic Year)</t>
  </si>
  <si>
    <t>5 Year Charter Period</t>
  </si>
  <si>
    <t>User entry</t>
  </si>
  <si>
    <t>Calculated</t>
  </si>
  <si>
    <t>Pre-Opening Year Selection List</t>
  </si>
  <si>
    <t>First Academic Year Selection List</t>
  </si>
  <si>
    <r>
      <t>(Determined via formula…</t>
    </r>
    <r>
      <rPr>
        <b/>
        <i/>
        <sz val="11.5"/>
        <rFont val="Calibri"/>
        <family val="2"/>
        <scheme val="minor"/>
      </rPr>
      <t>VERIFY</t>
    </r>
    <r>
      <rPr>
        <sz val="11.5"/>
        <rFont val="Calibri"/>
        <family val="2"/>
        <scheme val="minor"/>
      </rPr>
      <t>!)</t>
    </r>
  </si>
  <si>
    <t>Districts</t>
  </si>
  <si>
    <t>Choice</t>
  </si>
  <si>
    <t>Determines Largest Enrollment over Term of Charter</t>
  </si>
  <si>
    <r>
      <t xml:space="preserve">Select grade 5 level from dropdown list </t>
    </r>
    <r>
      <rPr>
        <sz val="11.5"/>
        <rFont val="Calibri"/>
        <family val="2"/>
      </rPr>
      <t>→</t>
    </r>
  </si>
  <si>
    <r>
      <t xml:space="preserve">Select from dropdown list </t>
    </r>
    <r>
      <rPr>
        <sz val="11.5"/>
        <rFont val="Calibri"/>
        <family val="2"/>
      </rPr>
      <t>→</t>
    </r>
  </si>
  <si>
    <r>
      <t xml:space="preserve">Select from drop-down list </t>
    </r>
    <r>
      <rPr>
        <b/>
        <sz val="11.5"/>
        <rFont val="Calibri"/>
        <family val="2"/>
      </rPr>
      <t>→</t>
    </r>
  </si>
  <si>
    <t>Select from drop-down list →</t>
  </si>
  <si>
    <t>IMPORTANT NOTE:   ARRAY FORMULAS (requires special formatting/entry)</t>
  </si>
  <si>
    <r>
      <rPr>
        <b/>
        <sz val="11.5"/>
        <rFont val="Calibri"/>
        <family val="2"/>
      </rPr>
      <t>↓</t>
    </r>
    <r>
      <rPr>
        <b/>
        <sz val="11.5"/>
        <rFont val="Calibri"/>
        <family val="2"/>
        <scheme val="minor"/>
      </rPr>
      <t>ARRAY FORMULAS in Column B (</t>
    </r>
    <r>
      <rPr>
        <b/>
        <i/>
        <sz val="11.5"/>
        <rFont val="Calibri"/>
        <family val="2"/>
        <scheme val="minor"/>
      </rPr>
      <t>See note above</t>
    </r>
    <r>
      <rPr>
        <b/>
        <sz val="11.5"/>
        <rFont val="Calibri"/>
        <family val="2"/>
        <scheme val="minor"/>
      </rPr>
      <t>!)</t>
    </r>
  </si>
  <si>
    <t>These array formulas must be updated if updating of the "Funding By District" table changes the number of districts.</t>
  </si>
  <si>
    <t>Used to create dropdown list of districts on tab 2) Enrollment Chart, and allows a district to be selected 1 time only.</t>
  </si>
  <si>
    <r>
      <t xml:space="preserve">1) Select entire </t>
    </r>
    <r>
      <rPr>
        <i/>
        <sz val="11.5"/>
        <rFont val="Calibri"/>
        <family val="2"/>
        <scheme val="minor"/>
      </rPr>
      <t>Array Formula</t>
    </r>
    <r>
      <rPr>
        <i/>
        <u val="singleAccounting"/>
        <sz val="11.5"/>
        <rFont val="Calibri"/>
        <family val="2"/>
        <scheme val="minor"/>
      </rPr>
      <t xml:space="preserve"> Range</t>
    </r>
    <r>
      <rPr>
        <sz val="11.5"/>
        <rFont val="Calibri"/>
        <family val="2"/>
        <scheme val="minor"/>
      </rPr>
      <t xml:space="preserve"> in Column B (# of rows = # of Districts in table)</t>
    </r>
  </si>
  <si>
    <t>2) Press F2 to edit formula (when adding/deleting school district rows)</t>
  </si>
  <si>
    <t>5) Copy "Helper" formulas in Row C "Rows" to match the number of array formulas to in Column B "NonSelectedSchools."</t>
  </si>
  <si>
    <t>http://www.contextures.com/xlDataVal03.html</t>
  </si>
  <si>
    <t>See Website for technique:</t>
  </si>
  <si>
    <t>enter name</t>
  </si>
  <si>
    <t>enter title</t>
  </si>
  <si>
    <t>enter email address</t>
  </si>
  <si>
    <t>enter phone number</t>
  </si>
  <si>
    <t>GENERAL INSTRUCTIONS FOR SCHOOL CHARTER RENEWAL
BUDGETS AND CASH FLOWS</t>
  </si>
  <si>
    <t>SCHOOL CHARTER RENEWAL
Budget &amp; Cash Flow Template</t>
  </si>
  <si>
    <t>First Year of Renewed Charter:</t>
  </si>
  <si>
    <t>Please enter "SCHOOL NAME" on tab "1) School Information"</t>
  </si>
  <si>
    <t>Example - Add Back Depreciation</t>
  </si>
  <si>
    <t>Example - Subtract Property and Equipment Expenditures</t>
  </si>
  <si>
    <t>Example - Add Expected Proceeds from a Loan or Line of Credit</t>
  </si>
  <si>
    <r>
      <rPr>
        <b/>
        <i/>
        <sz val="11.5"/>
        <rFont val="Calibri"/>
        <family val="2"/>
        <scheme val="minor"/>
      </rPr>
      <t>NOTE:</t>
    </r>
    <r>
      <rPr>
        <i/>
        <sz val="11.5"/>
        <rFont val="Calibri"/>
        <family val="2"/>
        <scheme val="minor"/>
      </rPr>
      <t xml:space="preserve"> For all 5-Years of FTE/Staffing detail please see tab:
"3) Staffing Plan"</t>
    </r>
  </si>
  <si>
    <t>4) 5 YR Budget &amp; Cash Flow Adj</t>
  </si>
  <si>
    <t>- Enter school name, contact information and renewal year for proposed 5 year budget &amp; cashflow projections.</t>
  </si>
  <si>
    <t>- Enter Budget information for Years 1-5 including Per Pupil Rate increase percentages and Revenue and Expense projections.</t>
  </si>
  <si>
    <t>Charter Term Year 1 Positions</t>
  </si>
  <si>
    <t>Age Range</t>
  </si>
  <si>
    <t>Ungraded</t>
  </si>
  <si>
    <t>Total Ungraded Enrollment</t>
  </si>
  <si>
    <t>UG</t>
  </si>
  <si>
    <t>SCHOOL</t>
  </si>
  <si>
    <t>CONTACT INFORMATION</t>
  </si>
  <si>
    <t>RENEWAL PERIOD</t>
  </si>
  <si>
    <t>Name:</t>
  </si>
  <si>
    <t>SCHOOLS</t>
  </si>
  <si>
    <t>Academy of the City Charter School</t>
  </si>
  <si>
    <t>Achievement First Apollo Charter School</t>
  </si>
  <si>
    <t>Achievement First Aspire Charter School</t>
  </si>
  <si>
    <t>Achievement First Brownsville Charter School</t>
  </si>
  <si>
    <t>Achievement First Bushwick Charter School</t>
  </si>
  <si>
    <t>Achievement First Crown Heights Charter School</t>
  </si>
  <si>
    <t>Achievement First East New York Charter School</t>
  </si>
  <si>
    <t>Achievement First Endeavor Charter School</t>
  </si>
  <si>
    <t>Achievement First Linden Charter School</t>
  </si>
  <si>
    <t>Achievement First North Brooklyn Preparatory Charter School</t>
  </si>
  <si>
    <t>Achievement First Voyager Charter School</t>
  </si>
  <si>
    <t>Atmosphere Academy Public Charter School</t>
  </si>
  <si>
    <t>Beginning with Children Charter School II</t>
  </si>
  <si>
    <t>Boys Preparatory Charter School of New York</t>
  </si>
  <si>
    <t>Bronx Charter School for Better Learning</t>
  </si>
  <si>
    <t>Bronx Charter School for Better Learning II</t>
  </si>
  <si>
    <t>Bronx Charter School for Excellence</t>
  </si>
  <si>
    <t>Bronx Charter School for Excellence 2</t>
  </si>
  <si>
    <t>Bronx Preparatory Charter School</t>
  </si>
  <si>
    <t>Brooklyn Ascend Charter School</t>
  </si>
  <si>
    <t>Brooklyn Dreams Charter School</t>
  </si>
  <si>
    <t>Brooklyn Excelsior Charter School</t>
  </si>
  <si>
    <t>Broome Street Academy Charter High School</t>
  </si>
  <si>
    <t>Brownsville Ascend Charter School</t>
  </si>
  <si>
    <t>Brownsville Collegiate Charter School</t>
  </si>
  <si>
    <t>Buffalo United Charter School</t>
  </si>
  <si>
    <t>Bushwick Ascend Charter School</t>
  </si>
  <si>
    <t>Canarsie Ascend Charter School</t>
  </si>
  <si>
    <t>Central Brooklyn Ascend Charter School</t>
  </si>
  <si>
    <t>Central Queens Academy Charter School</t>
  </si>
  <si>
    <t>Children's Aid College Prep Charter School</t>
  </si>
  <si>
    <t>Community Partnership Charter School</t>
  </si>
  <si>
    <t>East Harlem Scholars Academy Charter School</t>
  </si>
  <si>
    <t>East Harlem Scholars Academy Charter School II</t>
  </si>
  <si>
    <t>Eugenio Maria de Hostos Charter School</t>
  </si>
  <si>
    <t>Explore Charter School</t>
  </si>
  <si>
    <t>Explore Empower Charter School</t>
  </si>
  <si>
    <t>Explore Excel Charter School</t>
  </si>
  <si>
    <t>Family Life Academy Charter School</t>
  </si>
  <si>
    <t>Family Life Academy Charter School II</t>
  </si>
  <si>
    <t>Family Life Academy Charter School III</t>
  </si>
  <si>
    <t>Finn Academy: An Elmira Charter School</t>
  </si>
  <si>
    <t>Girls Preparatory Charter School of New York</t>
  </si>
  <si>
    <t>Girls Preparatory Charter School of the Bronx</t>
  </si>
  <si>
    <t>Grand Concourse Academy Charter School</t>
  </si>
  <si>
    <t>Harbor Science and Arts Charter School</t>
  </si>
  <si>
    <t>Harlem Link Charter School</t>
  </si>
  <si>
    <t>Harlem Prep Charter School</t>
  </si>
  <si>
    <t>Henry Johnson Charter School</t>
  </si>
  <si>
    <t>Icahn Charter School 1</t>
  </si>
  <si>
    <t>Icahn Charter School 2</t>
  </si>
  <si>
    <t>Icahn Charter School 3</t>
  </si>
  <si>
    <t>Icahn Charter School 4</t>
  </si>
  <si>
    <t>Icahn Charter School 5</t>
  </si>
  <si>
    <t>Icahn Charter School 6</t>
  </si>
  <si>
    <t>Icahn Charter School 7</t>
  </si>
  <si>
    <t>King Center Charter School</t>
  </si>
  <si>
    <t>KIPP Tech Valley Charter School</t>
  </si>
  <si>
    <t>Manhattan Charter School</t>
  </si>
  <si>
    <t>Manhattan Charter School II</t>
  </si>
  <si>
    <t>Merrick Academy - Queens Public Charter School</t>
  </si>
  <si>
    <t>Middle Village Preparatory Charter School</t>
  </si>
  <si>
    <t>New Roots Charter School</t>
  </si>
  <si>
    <t>New World Preparatory Charter School</t>
  </si>
  <si>
    <t>New York City Charter School of the Arts</t>
  </si>
  <si>
    <t>Our World Neighborhood Charter School</t>
  </si>
  <si>
    <t>Roosevelt Children's Academy Charter School</t>
  </si>
  <si>
    <t>Sisulu-Walker Charter School of Harlem</t>
  </si>
  <si>
    <t>South Buffalo Charter School</t>
  </si>
  <si>
    <t>Storefront Academy Charter School</t>
  </si>
  <si>
    <t>Success Academy Charter School - Bed Stuy 1</t>
  </si>
  <si>
    <t>Success Academy Charter School - Bed Stuy 2</t>
  </si>
  <si>
    <t>Success Academy Charter School - Bed Stuy 3</t>
  </si>
  <si>
    <t>Success Academy Charter School - Bensonhurst</t>
  </si>
  <si>
    <t>Success Academy Charter School - Bergen Beach</t>
  </si>
  <si>
    <t>Success Academy Charter School - Bronx 1</t>
  </si>
  <si>
    <t>Success Academy Charter School - Bronx 2</t>
  </si>
  <si>
    <t>Success Academy Charter School - Bronx 3</t>
  </si>
  <si>
    <t>Success Academy Charter School - Bronx 4</t>
  </si>
  <si>
    <t>Success Academy Charter School - Bushwick</t>
  </si>
  <si>
    <t>Success Academy Charter School - Cobble Hill</t>
  </si>
  <si>
    <t>Success Academy Charter School - Crown Heights</t>
  </si>
  <si>
    <t>Success Academy Charter School - Far Rockaway</t>
  </si>
  <si>
    <t>Success Academy Charter School - Flatbush</t>
  </si>
  <si>
    <t>Success Academy Charter School - Harlem 1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</si>
  <si>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</si>
  <si>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</si>
  <si>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</si>
  <si>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</si>
  <si>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Hell's Kitchen</t>
  </si>
  <si>
    <t>Success Academy Charter School - Prospect Heights</t>
  </si>
  <si>
    <t>Success Academy Charter School - Rosedale</t>
  </si>
  <si>
    <t>Success Academy Charter School - South Jamaica</t>
  </si>
  <si>
    <t>Success Academy Charter School - Springfield Gardens</t>
  </si>
  <si>
    <t>Success Academy Charter School - Union Square</t>
  </si>
  <si>
    <t>Success Academy Charter School - Upper West</t>
  </si>
  <si>
    <t>Success Academy Charter School - Washington Heights</t>
  </si>
  <si>
    <t>Success Academy Charter School - Williamsburg</t>
  </si>
  <si>
    <t>Tapestry Charter School</t>
  </si>
  <si>
    <t>University Prep Charter High School</t>
  </si>
  <si>
    <t>University Preparatory Charter School for Young Men</t>
  </si>
  <si>
    <t>- Enter staffing plan FTE information on this tab to be automatically populated throughout workbook.</t>
  </si>
  <si>
    <t>NYC DoE Rental Assistance</t>
  </si>
  <si>
    <t>Brooklyn Prospect Charter School - CSD 15</t>
  </si>
  <si>
    <t>Brooklyn Prospect Charter School - CSD 13</t>
  </si>
  <si>
    <t>Success Academy Charter School - Hudson Yards</t>
  </si>
  <si>
    <t>Elmwood Village Charter School Hertel</t>
  </si>
  <si>
    <t>Bronx Charter School for Excellence 3</t>
  </si>
  <si>
    <t>Brooklyn Emerging Leaders Academy Charter School</t>
  </si>
  <si>
    <t>Forte Preparatory Academy Charter School</t>
  </si>
  <si>
    <t>Legacy College Preparatory Charter School</t>
  </si>
  <si>
    <t>Brilla College Preparatory Charter School</t>
  </si>
  <si>
    <t>Democracy Preparatory Charter School</t>
  </si>
  <si>
    <t>Elmwood Village Charter School Days Park</t>
  </si>
  <si>
    <t>Academic Leadership Charter School</t>
  </si>
  <si>
    <t>Amber Charter School East Harlem</t>
  </si>
  <si>
    <t>Amber Charter School Kingsbridge</t>
  </si>
  <si>
    <t>Bronx Charter School for Excellence 4</t>
  </si>
  <si>
    <t>Bronx Charter School for Excellence 5</t>
  </si>
  <si>
    <t>Cardinal McCloskey Community Charter School</t>
  </si>
  <si>
    <t>Coney Island Preparatory Public Charter School</t>
  </si>
  <si>
    <t>Cypress Hills Ascend Charter School</t>
  </si>
  <si>
    <t>Elm Community Charter School</t>
  </si>
  <si>
    <t>Harlem Village Academy East Charter School</t>
  </si>
  <si>
    <t>Harlem Village Academy West Charter School</t>
  </si>
  <si>
    <t>International Leadership Charter High School</t>
  </si>
  <si>
    <t>Our World Neighborhood Charter School 2</t>
  </si>
  <si>
    <t>PAVE Academy Charter School</t>
  </si>
  <si>
    <t>Persistence Preparatory Academy Charter School</t>
  </si>
  <si>
    <t>Urban Assembly Charter School for Computer Science</t>
  </si>
  <si>
    <t>Valence College Preparatory Charter School</t>
  </si>
  <si>
    <t>DEFERRED RENT</t>
  </si>
  <si>
    <t>Select grade 5 level from dropdown list →</t>
  </si>
  <si>
    <r>
      <rPr>
        <b/>
        <i/>
        <sz val="11.5"/>
        <rFont val="Calibri"/>
        <family val="2"/>
        <scheme val="minor"/>
      </rPr>
      <t>*NOTE:</t>
    </r>
    <r>
      <rPr>
        <sz val="11.5"/>
        <rFont val="Calibri"/>
        <family val="2"/>
        <scheme val="minor"/>
      </rPr>
      <t xml:space="preserve"> </t>
    </r>
    <r>
      <rPr>
        <i/>
        <sz val="11.5"/>
        <rFont val="Calibri"/>
        <family val="2"/>
        <scheme val="minor"/>
      </rPr>
      <t>Projected Five Year Budget on this tab should
 presume a five year charter renewal.</t>
    </r>
  </si>
  <si>
    <t>COVID-19 CONTINGENCY</t>
  </si>
  <si>
    <t>Brilla Caritas Charter School</t>
  </si>
  <si>
    <t>Brilla Pax Charter School</t>
  </si>
  <si>
    <t>Brilla Veritas Charter School</t>
  </si>
  <si>
    <t>Brooklyn Prospect Charter School - CSD 15.2</t>
  </si>
  <si>
    <t>Capital Preparatory Bronx Charter School</t>
  </si>
  <si>
    <t>Capital Preparatory Harlem Charter School</t>
  </si>
  <si>
    <t>Democracy Prep Endurance Charter School</t>
  </si>
  <si>
    <t>Democracy Prep Harlem Charter School</t>
  </si>
  <si>
    <t>DREAM Charter School Mott Haven</t>
  </si>
  <si>
    <t>East Brooklyn Ascend Charter School</t>
  </si>
  <si>
    <t>East Flatbush Ascend Charter School</t>
  </si>
  <si>
    <t>Girls Preparatory Charter School of the Bronx II</t>
  </si>
  <si>
    <t>Green Tech Charter School</t>
  </si>
  <si>
    <t>KIPP Always Mentally Prepared Charter School</t>
  </si>
  <si>
    <t>KIPP Bronx Charter School II</t>
  </si>
  <si>
    <t>KIPP Bronx Charter School III</t>
  </si>
  <si>
    <t>KIPP Freedom Charter School</t>
  </si>
  <si>
    <t>KIPP Infinity Charter School</t>
  </si>
  <si>
    <t>KIPP NYC Washington Heights Academy Charter School</t>
  </si>
  <si>
    <t>KIPP S.T.A.R. College Prep Charter School</t>
  </si>
  <si>
    <t>Lamad Academy Charter School</t>
  </si>
  <si>
    <t>NYC Autism Charter School Bronx</t>
  </si>
  <si>
    <t>NYC Autism Charter School East Harlem</t>
  </si>
  <si>
    <t>Storefront Academy Harlem Charter School</t>
  </si>
  <si>
    <t>Truxton Academy Charter School</t>
  </si>
  <si>
    <t>University Prep Charter Middle School</t>
  </si>
  <si>
    <t>570101</t>
  </si>
  <si>
    <t>410401</t>
  </si>
  <si>
    <t>080101</t>
  </si>
  <si>
    <t>142101</t>
  </si>
  <si>
    <t>010100</t>
  </si>
  <si>
    <t>450101</t>
  </si>
  <si>
    <t>140101</t>
  </si>
  <si>
    <t>180202</t>
  </si>
  <si>
    <t>220202</t>
  </si>
  <si>
    <t>020101</t>
  </si>
  <si>
    <t>040302</t>
  </si>
  <si>
    <t>460102</t>
  </si>
  <si>
    <t>580303</t>
  </si>
  <si>
    <t>140201</t>
  </si>
  <si>
    <t>580106</t>
  </si>
  <si>
    <t>270100</t>
  </si>
  <si>
    <t>120102</t>
  </si>
  <si>
    <t>020601</t>
  </si>
  <si>
    <t>660405</t>
  </si>
  <si>
    <t>640101</t>
  </si>
  <si>
    <t>571901</t>
  </si>
  <si>
    <t>131601</t>
  </si>
  <si>
    <t>670201</t>
  </si>
  <si>
    <t>050100</t>
  </si>
  <si>
    <t>090201</t>
  </si>
  <si>
    <t>491302</t>
  </si>
  <si>
    <t>570201</t>
  </si>
  <si>
    <t>240101</t>
  </si>
  <si>
    <t>580101</t>
  </si>
  <si>
    <t>080201</t>
  </si>
  <si>
    <t>280210</t>
  </si>
  <si>
    <t>420901</t>
  </si>
  <si>
    <t>521301</t>
  </si>
  <si>
    <t>401301</t>
  </si>
  <si>
    <t>180300</t>
  </si>
  <si>
    <t>570302</t>
  </si>
  <si>
    <t>580501</t>
  </si>
  <si>
    <t>580505</t>
  </si>
  <si>
    <t>130200</t>
  </si>
  <si>
    <t>231301</t>
  </si>
  <si>
    <t>660102</t>
  </si>
  <si>
    <t>090301</t>
  </si>
  <si>
    <t>020801</t>
  </si>
  <si>
    <t>220909</t>
  </si>
  <si>
    <t>280207</t>
  </si>
  <si>
    <t>280253</t>
  </si>
  <si>
    <t>061001</t>
  </si>
  <si>
    <t>490101</t>
  </si>
  <si>
    <t>010201</t>
  </si>
  <si>
    <t>010306</t>
  </si>
  <si>
    <t>280521</t>
  </si>
  <si>
    <t>030200</t>
  </si>
  <si>
    <t>661905</t>
  </si>
  <si>
    <t>022902</t>
  </si>
  <si>
    <t>630101</t>
  </si>
  <si>
    <t>151801</t>
  </si>
  <si>
    <t>570401</t>
  </si>
  <si>
    <t>510101</t>
  </si>
  <si>
    <t>580512</t>
  </si>
  <si>
    <t>480601</t>
  </si>
  <si>
    <t>661402</t>
  </si>
  <si>
    <t>580909</t>
  </si>
  <si>
    <t>260101</t>
  </si>
  <si>
    <t>171102</t>
  </si>
  <si>
    <t>261801</t>
  </si>
  <si>
    <t>062301</t>
  </si>
  <si>
    <t>660303</t>
  </si>
  <si>
    <t>250109</t>
  </si>
  <si>
    <t>580203</t>
  </si>
  <si>
    <t>490202</t>
  </si>
  <si>
    <t>161601</t>
  </si>
  <si>
    <t>140600</t>
  </si>
  <si>
    <t>520101</t>
  </si>
  <si>
    <t>661201</t>
  </si>
  <si>
    <t>180701</t>
  </si>
  <si>
    <t>190301</t>
  </si>
  <si>
    <t>240201</t>
  </si>
  <si>
    <t>641610</t>
  </si>
  <si>
    <t>410601</t>
  </si>
  <si>
    <t>570603</t>
  </si>
  <si>
    <t>270301</t>
  </si>
  <si>
    <t>430300</t>
  </si>
  <si>
    <t>021102</t>
  </si>
  <si>
    <t>250901</t>
  </si>
  <si>
    <t>600301</t>
  </si>
  <si>
    <t>571502</t>
  </si>
  <si>
    <t>510201</t>
  </si>
  <si>
    <t>280411</t>
  </si>
  <si>
    <t>480102</t>
  </si>
  <si>
    <t>222201</t>
  </si>
  <si>
    <t>060401</t>
  </si>
  <si>
    <t>050401</t>
  </si>
  <si>
    <t>190401</t>
  </si>
  <si>
    <t>042302</t>
  </si>
  <si>
    <t>250201</t>
  </si>
  <si>
    <t>580233</t>
  </si>
  <si>
    <t>580513</t>
  </si>
  <si>
    <t>460801</t>
  </si>
  <si>
    <t>212101</t>
  </si>
  <si>
    <t>661004</t>
  </si>
  <si>
    <t>120401</t>
  </si>
  <si>
    <t>160801</t>
  </si>
  <si>
    <t>101001</t>
  </si>
  <si>
    <t>060503</t>
  </si>
  <si>
    <t>090601</t>
  </si>
  <si>
    <t>140701</t>
  </si>
  <si>
    <t>140702</t>
  </si>
  <si>
    <t>140709</t>
  </si>
  <si>
    <t>030101</t>
  </si>
  <si>
    <t>030701</t>
  </si>
  <si>
    <t>472202</t>
  </si>
  <si>
    <t>440201</t>
  </si>
  <si>
    <t>251601</t>
  </si>
  <si>
    <t>261501</t>
  </si>
  <si>
    <t>110101</t>
  </si>
  <si>
    <t>140801</t>
  </si>
  <si>
    <t>500101</t>
  </si>
  <si>
    <t>140703</t>
  </si>
  <si>
    <t>510401</t>
  </si>
  <si>
    <t>411101</t>
  </si>
  <si>
    <t>650301</t>
  </si>
  <si>
    <t>060701</t>
  </si>
  <si>
    <t>541102</t>
  </si>
  <si>
    <t>010500</t>
  </si>
  <si>
    <t>580402</t>
  </si>
  <si>
    <t>510501</t>
  </si>
  <si>
    <t>580410</t>
  </si>
  <si>
    <t>580507</t>
  </si>
  <si>
    <t>471701</t>
  </si>
  <si>
    <t>230201</t>
  </si>
  <si>
    <t>580105</t>
  </si>
  <si>
    <t>520401</t>
  </si>
  <si>
    <t>571000</t>
  </si>
  <si>
    <t>440301</t>
  </si>
  <si>
    <t>110200</t>
  </si>
  <si>
    <t>190501</t>
  </si>
  <si>
    <t>660202</t>
  </si>
  <si>
    <t>150203</t>
  </si>
  <si>
    <t>022302</t>
  </si>
  <si>
    <t>241101</t>
  </si>
  <si>
    <t>241001</t>
  </si>
  <si>
    <t>580107</t>
  </si>
  <si>
    <t>120501</t>
  </si>
  <si>
    <t>140707</t>
  </si>
  <si>
    <t>031301</t>
  </si>
  <si>
    <t>250301</t>
  </si>
  <si>
    <t>660403</t>
  </si>
  <si>
    <t>211003</t>
  </si>
  <si>
    <t>130502</t>
  </si>
  <si>
    <t>120301</t>
  </si>
  <si>
    <t>610301</t>
  </si>
  <si>
    <t>530101</t>
  </si>
  <si>
    <t>680801</t>
  </si>
  <si>
    <t>060800</t>
  </si>
  <si>
    <t>140301</t>
  </si>
  <si>
    <t>430501</t>
  </si>
  <si>
    <t>490301</t>
  </si>
  <si>
    <t>580301</t>
  </si>
  <si>
    <t>260801</t>
  </si>
  <si>
    <t>580503</t>
  </si>
  <si>
    <t>280203</t>
  </si>
  <si>
    <t>580234</t>
  </si>
  <si>
    <t>580917</t>
  </si>
  <si>
    <t>500402</t>
  </si>
  <si>
    <t>261313</t>
  </si>
  <si>
    <t>280219</t>
  </si>
  <si>
    <t>420401</t>
  </si>
  <si>
    <t>280402</t>
  </si>
  <si>
    <t>660301</t>
  </si>
  <si>
    <t>580912</t>
  </si>
  <si>
    <t>141201</t>
  </si>
  <si>
    <t>660406</t>
  </si>
  <si>
    <t>520601</t>
  </si>
  <si>
    <t>470501</t>
  </si>
  <si>
    <t>513102</t>
  </si>
  <si>
    <t>180901</t>
  </si>
  <si>
    <t>590801</t>
  </si>
  <si>
    <t>622002</t>
  </si>
  <si>
    <t>040901</t>
  </si>
  <si>
    <t>070600</t>
  </si>
  <si>
    <t>070902</t>
  </si>
  <si>
    <t>280216</t>
  </si>
  <si>
    <t>660409</t>
  </si>
  <si>
    <t>580401</t>
  </si>
  <si>
    <t>141401</t>
  </si>
  <si>
    <t>420601</t>
  </si>
  <si>
    <t>261301</t>
  </si>
  <si>
    <t>061101</t>
  </si>
  <si>
    <t>590501</t>
  </si>
  <si>
    <t>280522</t>
  </si>
  <si>
    <t>421001</t>
  </si>
  <si>
    <t>022001</t>
  </si>
  <si>
    <t>580514</t>
  </si>
  <si>
    <t>581004</t>
  </si>
  <si>
    <t>280222</t>
  </si>
  <si>
    <t>442115</t>
  </si>
  <si>
    <t>270601</t>
  </si>
  <si>
    <t>061503</t>
  </si>
  <si>
    <t>640502</t>
  </si>
  <si>
    <t>640601</t>
  </si>
  <si>
    <t>270701</t>
  </si>
  <si>
    <t>210402</t>
  </si>
  <si>
    <t>120701</t>
  </si>
  <si>
    <t>280217</t>
  </si>
  <si>
    <t>041101</t>
  </si>
  <si>
    <t>062201</t>
  </si>
  <si>
    <t>280209</t>
  </si>
  <si>
    <t>060301</t>
  </si>
  <si>
    <t>021601</t>
  </si>
  <si>
    <t>141604</t>
  </si>
  <si>
    <t>460500</t>
  </si>
  <si>
    <t>520701</t>
  </si>
  <si>
    <t>650902</t>
  </si>
  <si>
    <t>280218</t>
  </si>
  <si>
    <t>480404</t>
  </si>
  <si>
    <t>260401</t>
  </si>
  <si>
    <t>220401</t>
  </si>
  <si>
    <t>020702</t>
  </si>
  <si>
    <t>240401</t>
  </si>
  <si>
    <t>430700</t>
  </si>
  <si>
    <t>081401</t>
  </si>
  <si>
    <t>100902</t>
  </si>
  <si>
    <t>470202</t>
  </si>
  <si>
    <t>540801</t>
  </si>
  <si>
    <t>280100</t>
  </si>
  <si>
    <t>630300</t>
  </si>
  <si>
    <t>630918</t>
  </si>
  <si>
    <t>170500</t>
  </si>
  <si>
    <t>430901</t>
  </si>
  <si>
    <t>440601</t>
  </si>
  <si>
    <t>511101</t>
  </si>
  <si>
    <t>042801</t>
  </si>
  <si>
    <t>141501</t>
  </si>
  <si>
    <t>640701</t>
  </si>
  <si>
    <t>280407</t>
  </si>
  <si>
    <t>260501</t>
  </si>
  <si>
    <t>010701</t>
  </si>
  <si>
    <t>660407</t>
  </si>
  <si>
    <t>080601</t>
  </si>
  <si>
    <t>581010</t>
  </si>
  <si>
    <t>190701</t>
  </si>
  <si>
    <t>640801</t>
  </si>
  <si>
    <t>442111</t>
  </si>
  <si>
    <t>610501</t>
  </si>
  <si>
    <t>010802</t>
  </si>
  <si>
    <t>630801</t>
  </si>
  <si>
    <t>480401</t>
  </si>
  <si>
    <t>580405</t>
  </si>
  <si>
    <t>141601</t>
  </si>
  <si>
    <t>250701</t>
  </si>
  <si>
    <t>511201</t>
  </si>
  <si>
    <t>572901</t>
  </si>
  <si>
    <t>580905</t>
  </si>
  <si>
    <t>120906</t>
  </si>
  <si>
    <t>460701</t>
  </si>
  <si>
    <t>580406</t>
  </si>
  <si>
    <t>030501</t>
  </si>
  <si>
    <t>660501</t>
  </si>
  <si>
    <t>230301</t>
  </si>
  <si>
    <t>641001</t>
  </si>
  <si>
    <t>660404</t>
  </si>
  <si>
    <t>580506</t>
  </si>
  <si>
    <t>500201</t>
  </si>
  <si>
    <t>280201</t>
  </si>
  <si>
    <t>660203</t>
  </si>
  <si>
    <t>210601</t>
  </si>
  <si>
    <t>511301</t>
  </si>
  <si>
    <t>280409</t>
  </si>
  <si>
    <t>512404</t>
  </si>
  <si>
    <t>280214</t>
  </si>
  <si>
    <t>280517</t>
  </si>
  <si>
    <t>620803</t>
  </si>
  <si>
    <t>440901</t>
  </si>
  <si>
    <t>261101</t>
  </si>
  <si>
    <t>041401</t>
  </si>
  <si>
    <t>141701</t>
  </si>
  <si>
    <t>412201</t>
  </si>
  <si>
    <t>450704</t>
  </si>
  <si>
    <t>110701</t>
  </si>
  <si>
    <t>431401</t>
  </si>
  <si>
    <t>260901</t>
  </si>
  <si>
    <t>491401</t>
  </si>
  <si>
    <t>490501</t>
  </si>
  <si>
    <t>571800</t>
  </si>
  <si>
    <t>070901</t>
  </si>
  <si>
    <t>101300</t>
  </si>
  <si>
    <t>641301</t>
  </si>
  <si>
    <t>190901</t>
  </si>
  <si>
    <t>580403</t>
  </si>
  <si>
    <t>130801</t>
  </si>
  <si>
    <t>200401</t>
  </si>
  <si>
    <t>220301</t>
  </si>
  <si>
    <t>200501</t>
  </si>
  <si>
    <t>141301</t>
  </si>
  <si>
    <t>660402</t>
  </si>
  <si>
    <t>280231</t>
  </si>
  <si>
    <t>280226</t>
  </si>
  <si>
    <t>580502</t>
  </si>
  <si>
    <t>610600</t>
  </si>
  <si>
    <t>061700</t>
  </si>
  <si>
    <t>420411</t>
  </si>
  <si>
    <t>572702</t>
  </si>
  <si>
    <t>540901</t>
  </si>
  <si>
    <t>280515</t>
  </si>
  <si>
    <t>630601</t>
  </si>
  <si>
    <t>031502</t>
  </si>
  <si>
    <t>170600</t>
  </si>
  <si>
    <t>420501</t>
  </si>
  <si>
    <t>660101</t>
  </si>
  <si>
    <t>150601</t>
  </si>
  <si>
    <t>450607</t>
  </si>
  <si>
    <t>142601</t>
  </si>
  <si>
    <t>101401</t>
  </si>
  <si>
    <t>580805</t>
  </si>
  <si>
    <t>620600</t>
  </si>
  <si>
    <t>441202</t>
  </si>
  <si>
    <t>221401</t>
  </si>
  <si>
    <t>141800</t>
  </si>
  <si>
    <t>420807</t>
  </si>
  <si>
    <t>630701</t>
  </si>
  <si>
    <t>151102</t>
  </si>
  <si>
    <t>200601</t>
  </si>
  <si>
    <t>662401</t>
  </si>
  <si>
    <t>141901</t>
  </si>
  <si>
    <t>610801</t>
  </si>
  <si>
    <t>490601</t>
  </si>
  <si>
    <t>470801</t>
  </si>
  <si>
    <t>280215</t>
  </si>
  <si>
    <t>181001</t>
  </si>
  <si>
    <t>670401</t>
  </si>
  <si>
    <t>280205</t>
  </si>
  <si>
    <t>400301</t>
  </si>
  <si>
    <t>590901</t>
  </si>
  <si>
    <t>580104</t>
  </si>
  <si>
    <t>511602</t>
  </si>
  <si>
    <t>210800</t>
  </si>
  <si>
    <t>421501</t>
  </si>
  <si>
    <t>591302</t>
  </si>
  <si>
    <t>240801</t>
  </si>
  <si>
    <t>400400</t>
  </si>
  <si>
    <t>280503</t>
  </si>
  <si>
    <t>280300</t>
  </si>
  <si>
    <t>200701</t>
  </si>
  <si>
    <t>580212</t>
  </si>
  <si>
    <t>230901</t>
  </si>
  <si>
    <t>221301</t>
  </si>
  <si>
    <t>280220</t>
  </si>
  <si>
    <t>421504</t>
  </si>
  <si>
    <t>451001</t>
  </si>
  <si>
    <t>650501</t>
  </si>
  <si>
    <t>251101</t>
  </si>
  <si>
    <t>511901</t>
  </si>
  <si>
    <t>480101</t>
  </si>
  <si>
    <t>031101</t>
  </si>
  <si>
    <t>161501</t>
  </si>
  <si>
    <t>280212</t>
  </si>
  <si>
    <t>660701</t>
  </si>
  <si>
    <t>431101</t>
  </si>
  <si>
    <t>280406</t>
  </si>
  <si>
    <t>110901</t>
  </si>
  <si>
    <t>421101</t>
  </si>
  <si>
    <t>121401</t>
  </si>
  <si>
    <t>650701</t>
  </si>
  <si>
    <t>621001</t>
  </si>
  <si>
    <t>280523</t>
  </si>
  <si>
    <t>512001</t>
  </si>
  <si>
    <t>581012</t>
  </si>
  <si>
    <t>170801</t>
  </si>
  <si>
    <t>110304</t>
  </si>
  <si>
    <t>521200</t>
  </si>
  <si>
    <t>450801</t>
  </si>
  <si>
    <t>010615</t>
  </si>
  <si>
    <t>280225</t>
  </si>
  <si>
    <t>460901</t>
  </si>
  <si>
    <t>580211</t>
  </si>
  <si>
    <t>541001</t>
  </si>
  <si>
    <t>441000</t>
  </si>
  <si>
    <t>471101</t>
  </si>
  <si>
    <t>132201</t>
  </si>
  <si>
    <t>580208</t>
  </si>
  <si>
    <t>280410</t>
  </si>
  <si>
    <t>150801</t>
  </si>
  <si>
    <t>441101</t>
  </si>
  <si>
    <t>441201</t>
  </si>
  <si>
    <t>580306</t>
  </si>
  <si>
    <t>591401</t>
  </si>
  <si>
    <t>051301</t>
  </si>
  <si>
    <t>150901</t>
  </si>
  <si>
    <t>471201</t>
  </si>
  <si>
    <t>512101</t>
  </si>
  <si>
    <t>250401</t>
  </si>
  <si>
    <t>212001</t>
  </si>
  <si>
    <t>240901</t>
  </si>
  <si>
    <t>660801</t>
  </si>
  <si>
    <t>580207</t>
  </si>
  <si>
    <t>660900</t>
  </si>
  <si>
    <t>500108</t>
  </si>
  <si>
    <t>431201</t>
  </si>
  <si>
    <t>411501</t>
  </si>
  <si>
    <t>280405</t>
  </si>
  <si>
    <t>101601</t>
  </si>
  <si>
    <t>621101</t>
  </si>
  <si>
    <t>661100</t>
  </si>
  <si>
    <t>581015</t>
  </si>
  <si>
    <t>650101</t>
  </si>
  <si>
    <t>600402</t>
  </si>
  <si>
    <t>441600</t>
  </si>
  <si>
    <t>151001</t>
  </si>
  <si>
    <t>400601</t>
  </si>
  <si>
    <t>610901</t>
  </si>
  <si>
    <t>400800</t>
  </si>
  <si>
    <t>400701</t>
  </si>
  <si>
    <t>530301</t>
  </si>
  <si>
    <t>580103</t>
  </si>
  <si>
    <t>280204</t>
  </si>
  <si>
    <t>142201</t>
  </si>
  <si>
    <t>010623</t>
  </si>
  <si>
    <t>490801</t>
  </si>
  <si>
    <t>280229</t>
  </si>
  <si>
    <t>651501</t>
  </si>
  <si>
    <t>661301</t>
  </si>
  <si>
    <t>280501</t>
  </si>
  <si>
    <t>420303</t>
  </si>
  <si>
    <t>400900</t>
  </si>
  <si>
    <t>630202</t>
  </si>
  <si>
    <t>131101</t>
  </si>
  <si>
    <t>090501</t>
  </si>
  <si>
    <t>090901</t>
  </si>
  <si>
    <t>580404</t>
  </si>
  <si>
    <t>170901</t>
  </si>
  <si>
    <t>081200</t>
  </si>
  <si>
    <t>512201</t>
  </si>
  <si>
    <t>411504</t>
  </si>
  <si>
    <t>500304</t>
  </si>
  <si>
    <t>300000</t>
  </si>
  <si>
    <t>181101</t>
  </si>
  <si>
    <t>280211</t>
  </si>
  <si>
    <t>550101</t>
  </si>
  <si>
    <t>512300</t>
  </si>
  <si>
    <t>042400</t>
  </si>
  <si>
    <t>251400</t>
  </si>
  <si>
    <t>471400</t>
  </si>
  <si>
    <t>421201</t>
  </si>
  <si>
    <t>621201</t>
  </si>
  <si>
    <t>271201</t>
  </si>
  <si>
    <t>142301</t>
  </si>
  <si>
    <t>412901</t>
  </si>
  <si>
    <t>661401</t>
  </si>
  <si>
    <t>461300</t>
  </si>
  <si>
    <t>471601</t>
  </si>
  <si>
    <t>600601</t>
  </si>
  <si>
    <t>081501</t>
  </si>
  <si>
    <t>280506</t>
  </si>
  <si>
    <t>581002</t>
  </si>
  <si>
    <t>650901</t>
  </si>
  <si>
    <t>061601</t>
  </si>
  <si>
    <t>512501</t>
  </si>
  <si>
    <t>580224</t>
  </si>
  <si>
    <t>181201</t>
  </si>
  <si>
    <t>131201</t>
  </si>
  <si>
    <t>500308</t>
  </si>
  <si>
    <t>661500</t>
  </si>
  <si>
    <t>661601</t>
  </si>
  <si>
    <t>181302</t>
  </si>
  <si>
    <t>261201</t>
  </si>
  <si>
    <t>680601</t>
  </si>
  <si>
    <t>671201</t>
  </si>
  <si>
    <t>091101</t>
  </si>
  <si>
    <t>431301</t>
  </si>
  <si>
    <t>462001</t>
  </si>
  <si>
    <t>440401</t>
  </si>
  <si>
    <t>131301</t>
  </si>
  <si>
    <t>060601</t>
  </si>
  <si>
    <t>261401</t>
  </si>
  <si>
    <t>280518</t>
  </si>
  <si>
    <t>280504</t>
  </si>
  <si>
    <t>091200</t>
  </si>
  <si>
    <t>660809</t>
  </si>
  <si>
    <t>660802</t>
  </si>
  <si>
    <t>211103</t>
  </si>
  <si>
    <t>051101</t>
  </si>
  <si>
    <t>661904</t>
  </si>
  <si>
    <t>580206</t>
  </si>
  <si>
    <t>441800</t>
  </si>
  <si>
    <t>280404</t>
  </si>
  <si>
    <t>042901</t>
  </si>
  <si>
    <t>512902</t>
  </si>
  <si>
    <t>131500</t>
  </si>
  <si>
    <t>572301</t>
  </si>
  <si>
    <t>461801</t>
  </si>
  <si>
    <t>641401</t>
  </si>
  <si>
    <t>480503</t>
  </si>
  <si>
    <t>630902</t>
  </si>
  <si>
    <t>580903</t>
  </si>
  <si>
    <t>500401</t>
  </si>
  <si>
    <t>043001</t>
  </si>
  <si>
    <t>010402</t>
  </si>
  <si>
    <t>651503</t>
  </si>
  <si>
    <t>131701</t>
  </si>
  <si>
    <t>411701</t>
  </si>
  <si>
    <t>580901</t>
  </si>
  <si>
    <t>491200</t>
  </si>
  <si>
    <t>131801</t>
  </si>
  <si>
    <t>472001</t>
  </si>
  <si>
    <t>062401</t>
  </si>
  <si>
    <t>580602</t>
  </si>
  <si>
    <t>261600</t>
  </si>
  <si>
    <t>280221</t>
  </si>
  <si>
    <t>580209</t>
  </si>
  <si>
    <t>411800</t>
  </si>
  <si>
    <t>560603</t>
  </si>
  <si>
    <t>620901</t>
  </si>
  <si>
    <t>280208</t>
  </si>
  <si>
    <t>591301</t>
  </si>
  <si>
    <t>280403</t>
  </si>
  <si>
    <t>530515</t>
  </si>
  <si>
    <t>121502</t>
  </si>
  <si>
    <t>401201</t>
  </si>
  <si>
    <t>261701</t>
  </si>
  <si>
    <t>661800</t>
  </si>
  <si>
    <t>661901</t>
  </si>
  <si>
    <t>580205</t>
  </si>
  <si>
    <t>221001</t>
  </si>
  <si>
    <t>580305</t>
  </si>
  <si>
    <t>580910</t>
  </si>
  <si>
    <t>043200</t>
  </si>
  <si>
    <t>641501</t>
  </si>
  <si>
    <t>161201</t>
  </si>
  <si>
    <t>461901</t>
  </si>
  <si>
    <t>091402</t>
  </si>
  <si>
    <t>161401</t>
  </si>
  <si>
    <t>521800</t>
  </si>
  <si>
    <t>621601</t>
  </si>
  <si>
    <t>411603</t>
  </si>
  <si>
    <t>580504</t>
  </si>
  <si>
    <t>662001</t>
  </si>
  <si>
    <t>530501</t>
  </si>
  <si>
    <t>530600</t>
  </si>
  <si>
    <t>470901</t>
  </si>
  <si>
    <t>491501</t>
  </si>
  <si>
    <t>541201</t>
  </si>
  <si>
    <t>151401</t>
  </si>
  <si>
    <t>521701</t>
  </si>
  <si>
    <t>022401</t>
  </si>
  <si>
    <t>530202</t>
  </si>
  <si>
    <t>280206</t>
  </si>
  <si>
    <t>560701</t>
  </si>
  <si>
    <t>280252</t>
  </si>
  <si>
    <t>541401</t>
  </si>
  <si>
    <t>580701</t>
  </si>
  <si>
    <t>520302</t>
  </si>
  <si>
    <t>082001</t>
  </si>
  <si>
    <t>062601</t>
  </si>
  <si>
    <t>412000</t>
  </si>
  <si>
    <t>580601</t>
  </si>
  <si>
    <t>121601</t>
  </si>
  <si>
    <t>061501</t>
  </si>
  <si>
    <t>421601</t>
  </si>
  <si>
    <t>580801</t>
  </si>
  <si>
    <t>651201</t>
  </si>
  <si>
    <t>420702</t>
  </si>
  <si>
    <t>662101</t>
  </si>
  <si>
    <t>010601</t>
  </si>
  <si>
    <t>580235</t>
  </si>
  <si>
    <t>521401</t>
  </si>
  <si>
    <t>580413</t>
  </si>
  <si>
    <t>220101</t>
  </si>
  <si>
    <t>121702</t>
  </si>
  <si>
    <t>231101</t>
  </si>
  <si>
    <t>500301</t>
  </si>
  <si>
    <t>560501</t>
  </si>
  <si>
    <t>580906</t>
  </si>
  <si>
    <t>050701</t>
  </si>
  <si>
    <t>581005</t>
  </si>
  <si>
    <t>060201</t>
  </si>
  <si>
    <t>131602</t>
  </si>
  <si>
    <t>261001</t>
  </si>
  <si>
    <t>600801</t>
  </si>
  <si>
    <t>580304</t>
  </si>
  <si>
    <t>141101</t>
  </si>
  <si>
    <t>161801</t>
  </si>
  <si>
    <t>121701</t>
  </si>
  <si>
    <t>401001</t>
  </si>
  <si>
    <t>522001</t>
  </si>
  <si>
    <t>251501</t>
  </si>
  <si>
    <t>591502</t>
  </si>
  <si>
    <t>030601</t>
  </si>
  <si>
    <t>140207</t>
  </si>
  <si>
    <t>280502</t>
  </si>
  <si>
    <t>421800</t>
  </si>
  <si>
    <t>100501</t>
  </si>
  <si>
    <t>220701</t>
  </si>
  <si>
    <t>580201</t>
  </si>
  <si>
    <t>151501</t>
  </si>
  <si>
    <t>600903</t>
  </si>
  <si>
    <t>142500</t>
  </si>
  <si>
    <t>211901</t>
  </si>
  <si>
    <t>591201</t>
  </si>
  <si>
    <t>491700</t>
  </si>
  <si>
    <t>611001</t>
  </si>
  <si>
    <t>580913</t>
  </si>
  <si>
    <t>660302</t>
  </si>
  <si>
    <t>421902</t>
  </si>
  <si>
    <t>160101</t>
  </si>
  <si>
    <t>441903</t>
  </si>
  <si>
    <t>660401</t>
  </si>
  <si>
    <t>081003</t>
  </si>
  <si>
    <t>051901</t>
  </si>
  <si>
    <t>280202</t>
  </si>
  <si>
    <t>031501</t>
  </si>
  <si>
    <t>412300</t>
  </si>
  <si>
    <t>660805</t>
  </si>
  <si>
    <t>441301</t>
  </si>
  <si>
    <t>280213</t>
  </si>
  <si>
    <t>280224</t>
  </si>
  <si>
    <t>280230</t>
  </si>
  <si>
    <t>280251</t>
  </si>
  <si>
    <t>211701</t>
  </si>
  <si>
    <t>031601</t>
  </si>
  <si>
    <t>431701</t>
  </si>
  <si>
    <t>011003</t>
  </si>
  <si>
    <t>580302</t>
  </si>
  <si>
    <t>621801</t>
  </si>
  <si>
    <t>121901</t>
  </si>
  <si>
    <t>280223</t>
  </si>
  <si>
    <t>132101</t>
  </si>
  <si>
    <t>631201</t>
  </si>
  <si>
    <t>671501</t>
  </si>
  <si>
    <t>442101</t>
  </si>
  <si>
    <t>440102</t>
  </si>
  <si>
    <t>522101</t>
  </si>
  <si>
    <t>561006</t>
  </si>
  <si>
    <t>222000</t>
  </si>
  <si>
    <t>411902</t>
  </si>
  <si>
    <t>011200</t>
  </si>
  <si>
    <t>550301</t>
  </si>
  <si>
    <t>600101</t>
  </si>
  <si>
    <t>573002</t>
  </si>
  <si>
    <t>650801</t>
  </si>
  <si>
    <t>261901</t>
  </si>
  <si>
    <t>050301</t>
  </si>
  <si>
    <t>200901</t>
  </si>
  <si>
    <t>022601</t>
  </si>
  <si>
    <t>580102</t>
  </si>
  <si>
    <t>210302</t>
  </si>
  <si>
    <t>420101</t>
  </si>
  <si>
    <t>280227</t>
  </si>
  <si>
    <t>260803</t>
  </si>
  <si>
    <t>580509</t>
  </si>
  <si>
    <t>142801</t>
  </si>
  <si>
    <t>040204</t>
  </si>
  <si>
    <t>280401</t>
  </si>
  <si>
    <t>062901</t>
  </si>
  <si>
    <t>580902</t>
  </si>
  <si>
    <t>420701</t>
  </si>
  <si>
    <t>412801</t>
  </si>
  <si>
    <t>262001</t>
  </si>
  <si>
    <t>170301</t>
  </si>
  <si>
    <t>662200</t>
  </si>
  <si>
    <t>641701</t>
  </si>
  <si>
    <t>412902</t>
  </si>
  <si>
    <t>022101</t>
  </si>
  <si>
    <t>031401</t>
  </si>
  <si>
    <t>580232</t>
  </si>
  <si>
    <t>651402</t>
  </si>
  <si>
    <t>140203</t>
  </si>
  <si>
    <t>151701</t>
  </si>
  <si>
    <t>401501</t>
  </si>
  <si>
    <t>191401</t>
  </si>
  <si>
    <t>031701</t>
  </si>
  <si>
    <t>472506</t>
  </si>
  <si>
    <t>580109</t>
  </si>
  <si>
    <t>490804</t>
  </si>
  <si>
    <t>671002</t>
  </si>
  <si>
    <t>662300</t>
  </si>
  <si>
    <t>241701</t>
  </si>
  <si>
    <t>043501</t>
  </si>
  <si>
    <t>662402</t>
  </si>
  <si>
    <t xml:space="preserve"> </t>
  </si>
  <si>
    <t xml:space="preserve"> Select from drop-down list →</t>
  </si>
  <si>
    <t>Earl Monroe New Renaissance Basketball Charter School</t>
  </si>
  <si>
    <t>KIPP Beyond Charter School</t>
  </si>
  <si>
    <t>ESSER Funding</t>
  </si>
  <si>
    <t>Brooklyn Prospect Charter School - CSD 13.2</t>
  </si>
  <si>
    <t>Amber Charter School Inwood</t>
  </si>
  <si>
    <t>Abraham Wing School</t>
  </si>
  <si>
    <t>Addison Central School District</t>
  </si>
  <si>
    <t>Adirondack Central School District</t>
  </si>
  <si>
    <t>Afton Central School District</t>
  </si>
  <si>
    <t>Akron Central School District</t>
  </si>
  <si>
    <t>Albany City School District</t>
  </si>
  <si>
    <t>Albion Central School District</t>
  </si>
  <si>
    <t>Alden Central School District</t>
  </si>
  <si>
    <t>Alexander Central School District</t>
  </si>
  <si>
    <t>Alexandria Central School District</t>
  </si>
  <si>
    <t>Alfred-Almond Central School District</t>
  </si>
  <si>
    <t>Allegany-Limestone Central School District</t>
  </si>
  <si>
    <t>Altmar-Parish-Williamstown Central School District</t>
  </si>
  <si>
    <t>Amagansett Union Free School District</t>
  </si>
  <si>
    <t>Amherst Central School District</t>
  </si>
  <si>
    <t>Amityville Union Free School District</t>
  </si>
  <si>
    <t>Amsterdam City School District</t>
  </si>
  <si>
    <t>Andes Central School District</t>
  </si>
  <si>
    <t>Andover Central School District</t>
  </si>
  <si>
    <t>Ardsley Union Free School District</t>
  </si>
  <si>
    <t>Argyle Central School District</t>
  </si>
  <si>
    <t>Arkport Central School District</t>
  </si>
  <si>
    <t>Arlington Central School District</t>
  </si>
  <si>
    <t>Attica Central School District</t>
  </si>
  <si>
    <t>Auburn Enlarged City School District</t>
  </si>
  <si>
    <t>AuSable Valley Central School District</t>
  </si>
  <si>
    <t>Averill Park Central School District</t>
  </si>
  <si>
    <t>Avoca Central School District</t>
  </si>
  <si>
    <t>Avon Central School District</t>
  </si>
  <si>
    <t>Babylon Union Free School District</t>
  </si>
  <si>
    <t>Bainbridge-Guilford Central School District</t>
  </si>
  <si>
    <t>Baldwin Union Free School District</t>
  </si>
  <si>
    <t>Baldwinsville Central School District</t>
  </si>
  <si>
    <t>Ballston Spa Central School District</t>
  </si>
  <si>
    <t>Barker Central School District</t>
  </si>
  <si>
    <t>Batavia City School District</t>
  </si>
  <si>
    <t>Bath Central School District</t>
  </si>
  <si>
    <t>Bay Shore Union Free School District</t>
  </si>
  <si>
    <t>Bayport-Blue Point Union Free School District</t>
  </si>
  <si>
    <t>Beacon City School District</t>
  </si>
  <si>
    <t>Beaver River Central School District</t>
  </si>
  <si>
    <t>Bedford Central School District</t>
  </si>
  <si>
    <t>Beekmantown Central School District</t>
  </si>
  <si>
    <t>Belfast Central School District</t>
  </si>
  <si>
    <t>Belleville Henderson Central School District</t>
  </si>
  <si>
    <t>Bellmore Union Free School District</t>
  </si>
  <si>
    <t>Bellmore-Merrick Central High School District</t>
  </si>
  <si>
    <t>Bemus Point Central School District</t>
  </si>
  <si>
    <t>Berlin Central School District</t>
  </si>
  <si>
    <t>Berne-Knox-Westerlo Central School District</t>
  </si>
  <si>
    <t>Bethlehem Central School District</t>
  </si>
  <si>
    <t>Bethpage Union Free School District</t>
  </si>
  <si>
    <t>Binghamton City School District</t>
  </si>
  <si>
    <t>Blind Brook-Rye Union Free School District</t>
  </si>
  <si>
    <t>Bloomfield Central School District</t>
  </si>
  <si>
    <t>Bolivar-Richburg Central School District</t>
  </si>
  <si>
    <t>Bolton Central School District</t>
  </si>
  <si>
    <t>Boquet Valley Central School District</t>
  </si>
  <si>
    <t>Bradford Central School District</t>
  </si>
  <si>
    <t>Brasher Falls Central School District</t>
  </si>
  <si>
    <t>Brentwood Union Free School District</t>
  </si>
  <si>
    <t>Brewster Central School District</t>
  </si>
  <si>
    <t>Briarcliff Manor Union Free School District</t>
  </si>
  <si>
    <t>Bridgehampton Union Free School District</t>
  </si>
  <si>
    <t>Brighton Central School District</t>
  </si>
  <si>
    <t>Broadalbin-Perth Central School District</t>
  </si>
  <si>
    <t>Brockport Central School District</t>
  </si>
  <si>
    <t>Brocton Central School District</t>
  </si>
  <si>
    <t>Bronxville Union Free School District</t>
  </si>
  <si>
    <t>Brookfield Central School District</t>
  </si>
  <si>
    <t>Brunswick Central School District</t>
  </si>
  <si>
    <t>Brushton-Moira Central School District</t>
  </si>
  <si>
    <t>Buffalo City School District</t>
  </si>
  <si>
    <t>Burnt Hills-Ballston Lake Central School District</t>
  </si>
  <si>
    <t>Byram Hills Central School District</t>
  </si>
  <si>
    <t>Byron-Bergen Central School District</t>
  </si>
  <si>
    <t>Cairo-Durham Central School District</t>
  </si>
  <si>
    <t>Caledonia-Mumford Central School District</t>
  </si>
  <si>
    <t>Cambridge Central School District</t>
  </si>
  <si>
    <t>Camden Central School District</t>
  </si>
  <si>
    <t>Campbell-Savona Central School District</t>
  </si>
  <si>
    <t>Canajoharie Central School District</t>
  </si>
  <si>
    <t>Canandaigua City School District</t>
  </si>
  <si>
    <t>Canaseraga Central School District</t>
  </si>
  <si>
    <t>Canastota Central School District</t>
  </si>
  <si>
    <t>Candor Central School District</t>
  </si>
  <si>
    <t>Canisteo-Greenwood Central School District</t>
  </si>
  <si>
    <t>Canton Central School District</t>
  </si>
  <si>
    <t>Carle Place Union Free School District</t>
  </si>
  <si>
    <t>Carmel Central School District</t>
  </si>
  <si>
    <t>Carthage Central School District</t>
  </si>
  <si>
    <t>Cassadaga Valley Central School District</t>
  </si>
  <si>
    <t>Cato-Meridian Central School District</t>
  </si>
  <si>
    <t>Catskill Central School District</t>
  </si>
  <si>
    <t>Cattaraugus-Little Valley Central School District</t>
  </si>
  <si>
    <t>Cazenovia Central School District</t>
  </si>
  <si>
    <t>Center Moriches Union Free School District</t>
  </si>
  <si>
    <t>Central Islip Union Free School District</t>
  </si>
  <si>
    <t>Central Square Central School District</t>
  </si>
  <si>
    <t>Central Valley Central School District at Ilion-Mohawk</t>
  </si>
  <si>
    <t>Chappaqua Central School District</t>
  </si>
  <si>
    <t>Charlotte Valley Central School District</t>
  </si>
  <si>
    <t>Chateaugay Central School District</t>
  </si>
  <si>
    <t>Chatham Central School District</t>
  </si>
  <si>
    <t>Chautauqua Lake Central School District</t>
  </si>
  <si>
    <t>Chazy Union Free School District</t>
  </si>
  <si>
    <t>Cheektowaga Central School District</t>
  </si>
  <si>
    <t>Cheektowaga-Sloan Union Free School District</t>
  </si>
  <si>
    <t>Chenango Forks Central School District</t>
  </si>
  <si>
    <t>Chenango Valley Central School District</t>
  </si>
  <si>
    <t>Cherry Valley-Springfield Central School District</t>
  </si>
  <si>
    <t>Chester Union Free School District</t>
  </si>
  <si>
    <t>Chittenango Central School District</t>
  </si>
  <si>
    <t>Churchville-Chili Central School District</t>
  </si>
  <si>
    <t>Cincinnatus Central School District</t>
  </si>
  <si>
    <t>Clarence Central School District</t>
  </si>
  <si>
    <t>Clarkstown Central School District</t>
  </si>
  <si>
    <t>Cleveland Hill Union Free School District</t>
  </si>
  <si>
    <t>Clifton-Fine Central School District</t>
  </si>
  <si>
    <t>Clinton Central School District</t>
  </si>
  <si>
    <t>Clyde-Savannah Central School District</t>
  </si>
  <si>
    <t>Clymer Central School District</t>
  </si>
  <si>
    <t>Cobleskill-Richmondville Central School District</t>
  </si>
  <si>
    <t>Cohoes City School District</t>
  </si>
  <si>
    <t>Cold Spring Harbor Central School District</t>
  </si>
  <si>
    <t>Colton-Pierrepont Central School District</t>
  </si>
  <si>
    <t>Commack Union Free School District</t>
  </si>
  <si>
    <t>Comsewogue Union Free School District</t>
  </si>
  <si>
    <t>Connetquot Central School District</t>
  </si>
  <si>
    <t>Cooperstown Central School District</t>
  </si>
  <si>
    <t>Copenhagen Central School District</t>
  </si>
  <si>
    <t>Copiague Union Free School District</t>
  </si>
  <si>
    <t>Corinth Central School District</t>
  </si>
  <si>
    <t>Corning City School District</t>
  </si>
  <si>
    <t>Cornwall Central School District</t>
  </si>
  <si>
    <t>Cortland City School District</t>
  </si>
  <si>
    <t>Coxsackie-Athens Central School District</t>
  </si>
  <si>
    <t>Croton-Harmon Union Free School District</t>
  </si>
  <si>
    <t>Crown Point Central School District</t>
  </si>
  <si>
    <t>Cuba-Rushford Central School District</t>
  </si>
  <si>
    <t>Dansville Central School District</t>
  </si>
  <si>
    <t>Deer Park Union Free School District</t>
  </si>
  <si>
    <t>Delhi Central School District</t>
  </si>
  <si>
    <t>Depew Union Free School District</t>
  </si>
  <si>
    <t>Deposit Central School District</t>
  </si>
  <si>
    <t>DeRuyter Central School District</t>
  </si>
  <si>
    <t>Dobbs Ferry Union Free School District</t>
  </si>
  <si>
    <t>Dolgeville Central School District</t>
  </si>
  <si>
    <t>Dover Union Free School District</t>
  </si>
  <si>
    <t>Downsville Central School District</t>
  </si>
  <si>
    <t>Dryden Central School District</t>
  </si>
  <si>
    <t>Duanesburg Central School District</t>
  </si>
  <si>
    <t>Dundee Central School District</t>
  </si>
  <si>
    <t>Dunkirk City School District</t>
  </si>
  <si>
    <t>East Aurora Union Free School District</t>
  </si>
  <si>
    <t>East Greenbush Central School District</t>
  </si>
  <si>
    <t>East Hampton Union Free School District</t>
  </si>
  <si>
    <t>East Irondequoit Central School District</t>
  </si>
  <si>
    <t>East Islip Union Free School District</t>
  </si>
  <si>
    <t>East Meadow Union Free School District</t>
  </si>
  <si>
    <t>East Moriches Union Free School District</t>
  </si>
  <si>
    <t>East Quogue Union Free School District</t>
  </si>
  <si>
    <t>East Ramapo Central School District</t>
  </si>
  <si>
    <t>East Rochester Union Free School District</t>
  </si>
  <si>
    <t>East Rockaway Union Free School District</t>
  </si>
  <si>
    <t>East Syracuse-Minoa Central School District</t>
  </si>
  <si>
    <t>East Williston Union Free School District</t>
  </si>
  <si>
    <t>Eastchester Union Free School District</t>
  </si>
  <si>
    <t>Eastport-South Manor Central School District</t>
  </si>
  <si>
    <t>Eden Central School District</t>
  </si>
  <si>
    <t>Edgemont Union Free School District</t>
  </si>
  <si>
    <t>Edinburg Common School District</t>
  </si>
  <si>
    <t>Edmeston Central School District</t>
  </si>
  <si>
    <t>Edwards-Knox Central School District</t>
  </si>
  <si>
    <t>Elba Central School District</t>
  </si>
  <si>
    <t>Eldred Central School District</t>
  </si>
  <si>
    <t>Ellenville Central School District</t>
  </si>
  <si>
    <t>Ellicottville Central School District</t>
  </si>
  <si>
    <t>Elmira City School District</t>
  </si>
  <si>
    <t>Elmira Heights Central School District</t>
  </si>
  <si>
    <t>Elmont Union Free School District</t>
  </si>
  <si>
    <t>Elmsford Union Free School District</t>
  </si>
  <si>
    <t>Elwood Union Free School District</t>
  </si>
  <si>
    <t>Fabius-Pompey Central School District</t>
  </si>
  <si>
    <t>Fairport Central School District</t>
  </si>
  <si>
    <t>Falconer Central School District</t>
  </si>
  <si>
    <t>Fallsburg Central School District</t>
  </si>
  <si>
    <t>Farmingdale Union Free School District</t>
  </si>
  <si>
    <t>Fayetteville-Manlius Central School District</t>
  </si>
  <si>
    <t>Fillmore Central School District</t>
  </si>
  <si>
    <t>Fire Island Union Free School District</t>
  </si>
  <si>
    <t>Fishers Island Union Free School District</t>
  </si>
  <si>
    <t>Floral Park-Bellerose Union Free School District</t>
  </si>
  <si>
    <t>Florida Union Free School District</t>
  </si>
  <si>
    <t>Fonda-Fultonville Central School District</t>
  </si>
  <si>
    <t>Forestville Central School District</t>
  </si>
  <si>
    <t>Fort Ann Central School District</t>
  </si>
  <si>
    <t>Fort Edward Union Free School District</t>
  </si>
  <si>
    <t>Fort Plain Central School District</t>
  </si>
  <si>
    <t>Frankfort-Schuyler Central School District</t>
  </si>
  <si>
    <t>Franklin Central School District</t>
  </si>
  <si>
    <t>Franklin Square Union Free School District</t>
  </si>
  <si>
    <t>Franklinville Central School District</t>
  </si>
  <si>
    <t>Fredonia Central School District</t>
  </si>
  <si>
    <t>Freeport Union Free School District</t>
  </si>
  <si>
    <t>Frewsburg Central School District</t>
  </si>
  <si>
    <t>Friendship Central School District</t>
  </si>
  <si>
    <t>Frontier Central School District</t>
  </si>
  <si>
    <t>Fulton City School District</t>
  </si>
  <si>
    <t>Galway Central School District</t>
  </si>
  <si>
    <t>Gananda Central School District</t>
  </si>
  <si>
    <t>Garden City Union Free School District</t>
  </si>
  <si>
    <t>Garrison Union Free School District</t>
  </si>
  <si>
    <t>Gates-Chili Central School District</t>
  </si>
  <si>
    <t>General Brown Central School District</t>
  </si>
  <si>
    <t>Genesee Valley Central School District</t>
  </si>
  <si>
    <t>Geneseo Central School District</t>
  </si>
  <si>
    <t>Geneva City School District</t>
  </si>
  <si>
    <t>Germantown Central School District</t>
  </si>
  <si>
    <t>Gilbertsville-Mount Upton Central School District</t>
  </si>
  <si>
    <t>Gilboa-Conesville Central School District</t>
  </si>
  <si>
    <t>Glen Cove City School District</t>
  </si>
  <si>
    <t>Glens Falls City School District</t>
  </si>
  <si>
    <t>Gloversville Enlarged City School District</t>
  </si>
  <si>
    <t>Goshen Central School District</t>
  </si>
  <si>
    <t>Gouverneur Central School District</t>
  </si>
  <si>
    <t>Gowanda Central School District</t>
  </si>
  <si>
    <t>Grand Island Central School District</t>
  </si>
  <si>
    <t>Granville Central School District</t>
  </si>
  <si>
    <t>Great Neck Union Free School District</t>
  </si>
  <si>
    <t>Greece Central School District</t>
  </si>
  <si>
    <t>Green Island Union Free School District</t>
  </si>
  <si>
    <t>Greenburgh Central 7 School District</t>
  </si>
  <si>
    <t>Greene Central School District</t>
  </si>
  <si>
    <t>Greenport Union Free School District</t>
  </si>
  <si>
    <t>Greenville Central School District</t>
  </si>
  <si>
    <t>Greenwich Central School District</t>
  </si>
  <si>
    <t>Greenwood Lake Union Free School District</t>
  </si>
  <si>
    <t>Groton Central School District</t>
  </si>
  <si>
    <t>Guilderland Central School District</t>
  </si>
  <si>
    <t>Hadley-Luzerne Central School District</t>
  </si>
  <si>
    <t>Haldane Central School District</t>
  </si>
  <si>
    <t>Half Hollow Hills Central School District</t>
  </si>
  <si>
    <t>Hamburg Central School District</t>
  </si>
  <si>
    <t>Hamilton Central School District</t>
  </si>
  <si>
    <t>Hammond Central School District</t>
  </si>
  <si>
    <t>Hammondsport Central School District</t>
  </si>
  <si>
    <t>Hampton Bays Union Free School District</t>
  </si>
  <si>
    <t>Hancock Central School District</t>
  </si>
  <si>
    <t>Hannibal Central School District</t>
  </si>
  <si>
    <t>Harborfields Central School District</t>
  </si>
  <si>
    <t>Harpursville Central School District</t>
  </si>
  <si>
    <t>Harrison Central School District</t>
  </si>
  <si>
    <t>Harrisville Central School District</t>
  </si>
  <si>
    <t>Hartford Central School District</t>
  </si>
  <si>
    <t>Hastings-On-Hudson Union Free School District</t>
  </si>
  <si>
    <t>Hauppauge Union Free School District</t>
  </si>
  <si>
    <t>Hempstead Union Free School District</t>
  </si>
  <si>
    <t>Hendrick Hudson Central School District</t>
  </si>
  <si>
    <t>Herkimer Central School District</t>
  </si>
  <si>
    <t>Hermon Dekalb Central School District</t>
  </si>
  <si>
    <t>Herricks Union Free School District</t>
  </si>
  <si>
    <t>Heuvelton Central School District</t>
  </si>
  <si>
    <t>Hewlett-Woodmere Union Free School District</t>
  </si>
  <si>
    <t>Hicksville Union Free School District</t>
  </si>
  <si>
    <t>Highland Central School District</t>
  </si>
  <si>
    <t>Highland Falls-Fort Montgomery Central School District</t>
  </si>
  <si>
    <t>Hilton Central School District</t>
  </si>
  <si>
    <t>Hinsdale Central School District</t>
  </si>
  <si>
    <t>Holland Central School District</t>
  </si>
  <si>
    <t>Holland Patent Central School District</t>
  </si>
  <si>
    <t>Holley Central School District</t>
  </si>
  <si>
    <t>Homer Central School District</t>
  </si>
  <si>
    <t>Honeoye Central School District</t>
  </si>
  <si>
    <t>Honeoye Falls-Lima Central School District</t>
  </si>
  <si>
    <t>Hoosic Valley Central School District</t>
  </si>
  <si>
    <t>Hoosick Falls Central School District</t>
  </si>
  <si>
    <t>Hornell City School District</t>
  </si>
  <si>
    <t>Horseheads Central School District</t>
  </si>
  <si>
    <t>Hudson City School District</t>
  </si>
  <si>
    <t>Hudson Falls Central School District</t>
  </si>
  <si>
    <t>Hunter-Tannersville Central School District</t>
  </si>
  <si>
    <t>Huntington Union Free School District</t>
  </si>
  <si>
    <t>Hyde Park Central School District</t>
  </si>
  <si>
    <t>Ichabod Crane Central School District</t>
  </si>
  <si>
    <t>Indian Lake Central School District</t>
  </si>
  <si>
    <t>Indian River Central School District</t>
  </si>
  <si>
    <t>Inlet Common School District</t>
  </si>
  <si>
    <t>Iroquois Central School District</t>
  </si>
  <si>
    <t>Irvington Union Free School District</t>
  </si>
  <si>
    <t>Island Park Union Free School District</t>
  </si>
  <si>
    <t>Island Trees Union Free School District</t>
  </si>
  <si>
    <t>Islip Union Free School District</t>
  </si>
  <si>
    <t>Ithaca City School District</t>
  </si>
  <si>
    <t>Jamestown City School District</t>
  </si>
  <si>
    <t>Jamesville-Dewitt Central School District</t>
  </si>
  <si>
    <t>Jasper-Troupsburg Central School District</t>
  </si>
  <si>
    <t>Jefferson Central School District</t>
  </si>
  <si>
    <t>Jericho Union Free School District</t>
  </si>
  <si>
    <t>Johnsburg Central School District</t>
  </si>
  <si>
    <t>Johnson City Central School District</t>
  </si>
  <si>
    <t>Johnstown City School District</t>
  </si>
  <si>
    <t>Jordan-Elbridge Central School District</t>
  </si>
  <si>
    <t>Katonah-Lewisboro Union Free School District</t>
  </si>
  <si>
    <t>Keene Central School District</t>
  </si>
  <si>
    <t>Kendall Central School District</t>
  </si>
  <si>
    <t>Kenmore-Town of Tonawanda Union Free School District</t>
  </si>
  <si>
    <t>Keshequa Central School District</t>
  </si>
  <si>
    <t>Kings Park Central School District</t>
  </si>
  <si>
    <t>Kingston City School District</t>
  </si>
  <si>
    <t>Kiryas Joel Village Union Free School District</t>
  </si>
  <si>
    <t>Lackawanna City School District</t>
  </si>
  <si>
    <t>Lafargeville Central School District</t>
  </si>
  <si>
    <t>Lafayette Central School District</t>
  </si>
  <si>
    <t>Lake George Central School District</t>
  </si>
  <si>
    <t>Lake Placid Central School District</t>
  </si>
  <si>
    <t>Lake Pleasant Central School District</t>
  </si>
  <si>
    <t>Lake Shore Central School District</t>
  </si>
  <si>
    <t>Lakeland Central School District</t>
  </si>
  <si>
    <t>Lancaster Central School District</t>
  </si>
  <si>
    <t>Lansing Central School District</t>
  </si>
  <si>
    <t>Lansingburgh Central School District</t>
  </si>
  <si>
    <t>Laurens Central School District</t>
  </si>
  <si>
    <t>Lawrence Union Free School District</t>
  </si>
  <si>
    <t>Le Roy Central School District</t>
  </si>
  <si>
    <t>Letchworth Central School District</t>
  </si>
  <si>
    <t>Levittown Union Free School District</t>
  </si>
  <si>
    <t>Lewiston-Porter Central School District</t>
  </si>
  <si>
    <t>Liberty Central School District</t>
  </si>
  <si>
    <t>Lindenhurst Union Free School District</t>
  </si>
  <si>
    <t>Lisbon Central School District</t>
  </si>
  <si>
    <t>Little Falls City School District</t>
  </si>
  <si>
    <t>Liverpool Central School District</t>
  </si>
  <si>
    <t>Livingston Manor Central School District</t>
  </si>
  <si>
    <t>Livonia Central School District</t>
  </si>
  <si>
    <t>Lockport City School District</t>
  </si>
  <si>
    <t>Locust Valley Central School District</t>
  </si>
  <si>
    <t>Long Beach City School District</t>
  </si>
  <si>
    <t>Long Lake Central School District</t>
  </si>
  <si>
    <t>Longwood Central School District</t>
  </si>
  <si>
    <t>Lowville Academy and Central School District</t>
  </si>
  <si>
    <t>Lyme Central School District</t>
  </si>
  <si>
    <t>Lynbrook Union Free School District</t>
  </si>
  <si>
    <t>Lyncourt Union Free School District</t>
  </si>
  <si>
    <t>Lyndonville Central School District</t>
  </si>
  <si>
    <t>Lyons Central School District</t>
  </si>
  <si>
    <t>Madison Central School District</t>
  </si>
  <si>
    <t>Madrid-Waddington Central School District</t>
  </si>
  <si>
    <t>Mahopac Central School District</t>
  </si>
  <si>
    <t>Maine-Endwell Central School District</t>
  </si>
  <si>
    <t>Malone Central School District</t>
  </si>
  <si>
    <t>Malverne Union Free School District</t>
  </si>
  <si>
    <t>Mamaroneck Union Free School District</t>
  </si>
  <si>
    <t>Manchester-Shortsville Central School District</t>
  </si>
  <si>
    <t>Manhasset Union Free School District</t>
  </si>
  <si>
    <t>Marathon Central School District</t>
  </si>
  <si>
    <t>Marcellus Central School District</t>
  </si>
  <si>
    <t>Marcus Whitman Central School District</t>
  </si>
  <si>
    <t>Margaretville Central School District</t>
  </si>
  <si>
    <t>Marion Central School District</t>
  </si>
  <si>
    <t>Marlboro Central School District</t>
  </si>
  <si>
    <t>Maryvale Union Free School District</t>
  </si>
  <si>
    <t>Massapequa Union Free School District</t>
  </si>
  <si>
    <t>Massena Central School District</t>
  </si>
  <si>
    <t>Mattituck-Cutchogue Union Free School District</t>
  </si>
  <si>
    <t>Mayfield Central School District</t>
  </si>
  <si>
    <t>McGraw Central School District</t>
  </si>
  <si>
    <t>Mechanicville City School District</t>
  </si>
  <si>
    <t>Medina Central School District</t>
  </si>
  <si>
    <t>Menands Union Free School District</t>
  </si>
  <si>
    <t>Merrick Union Free School District</t>
  </si>
  <si>
    <t>Mexico Academy and Central School District</t>
  </si>
  <si>
    <t>Middle Country Central School District</t>
  </si>
  <si>
    <t>Middleburgh Central School District</t>
  </si>
  <si>
    <t>Middletown Enlarged City School District</t>
  </si>
  <si>
    <t>Milford Central School District</t>
  </si>
  <si>
    <t>Millbrook Central School District</t>
  </si>
  <si>
    <t>Miller Place Union Free School District</t>
  </si>
  <si>
    <t>Mineola Union Free School District</t>
  </si>
  <si>
    <t>Minerva Central School District</t>
  </si>
  <si>
    <t>Minisink Valley Central School District</t>
  </si>
  <si>
    <t>Mohonasen Central School District</t>
  </si>
  <si>
    <t>Monroe-Woodbury Central School District</t>
  </si>
  <si>
    <t>Montauk Union Free School District</t>
  </si>
  <si>
    <t>Monticello Central School District</t>
  </si>
  <si>
    <t>Moravia Central School District</t>
  </si>
  <si>
    <t>Moriah Central School District</t>
  </si>
  <si>
    <t>Morris Central School District</t>
  </si>
  <si>
    <t>Morristown Central School District</t>
  </si>
  <si>
    <t>Morrisville-Eaton Central School District</t>
  </si>
  <si>
    <t>Mount Markham Central School District</t>
  </si>
  <si>
    <t>Mount Morris Central School District</t>
  </si>
  <si>
    <t>Mount Pleasant Central School District</t>
  </si>
  <si>
    <t>Mount Sinai Union Free School District</t>
  </si>
  <si>
    <t>Mount Vernon City School District</t>
  </si>
  <si>
    <t>Nanuet Union Free School District</t>
  </si>
  <si>
    <t>Naples Central School District</t>
  </si>
  <si>
    <t>New Hartford Central School District</t>
  </si>
  <si>
    <t>New Hyde Park-Garden City Park Union Free School District</t>
  </si>
  <si>
    <t>New Lebanon Central School District</t>
  </si>
  <si>
    <t>New Paltz Central School District</t>
  </si>
  <si>
    <t>New Rochelle City School District</t>
  </si>
  <si>
    <t>New Suffolk Common School District</t>
  </si>
  <si>
    <t>New York City Department of Education</t>
  </si>
  <si>
    <t>New York Mills Union Free School District</t>
  </si>
  <si>
    <t>Newark Central School District</t>
  </si>
  <si>
    <t>Newark Valley Central School District</t>
  </si>
  <si>
    <t>Newburgh Enlarged City School District</t>
  </si>
  <si>
    <t>Newcomb Central School District</t>
  </si>
  <si>
    <t>Newfane Central School District</t>
  </si>
  <si>
    <t>Newfield Central School District</t>
  </si>
  <si>
    <t>Niagara Falls City School District</t>
  </si>
  <si>
    <t>Niagara-Wheatfield Central School District</t>
  </si>
  <si>
    <t>Niskayuna Central School District</t>
  </si>
  <si>
    <t>North Babylon Union Free School District</t>
  </si>
  <si>
    <t>North Bellmore Union Free School District</t>
  </si>
  <si>
    <t>North Collins Central School District</t>
  </si>
  <si>
    <t>North Colonie Central School District</t>
  </si>
  <si>
    <t>North Greenbush Common School District</t>
  </si>
  <si>
    <t>North Merrick Union Free School District</t>
  </si>
  <si>
    <t>North Rockland Central School District</t>
  </si>
  <si>
    <t>North Rose-Wolcott Central School District</t>
  </si>
  <si>
    <t>North Salem Central School District</t>
  </si>
  <si>
    <t>North Shore Central School District</t>
  </si>
  <si>
    <t>North Syracuse Central School District</t>
  </si>
  <si>
    <t>North Tonawanda City School District</t>
  </si>
  <si>
    <t>North Warren Central School District</t>
  </si>
  <si>
    <t>Northeastern Clinton Central School District</t>
  </si>
  <si>
    <t>Northern Adirondack Central School District</t>
  </si>
  <si>
    <t>Northport-East Northport Union Free School District</t>
  </si>
  <si>
    <t>Northville Central School District</t>
  </si>
  <si>
    <t>Norwich City School District</t>
  </si>
  <si>
    <t>Norwood-Norfolk Central School District</t>
  </si>
  <si>
    <t>Nyack Union Free School District</t>
  </si>
  <si>
    <t>Oakfield-Alabama Central School District</t>
  </si>
  <si>
    <t>Oceanside Union Free School District</t>
  </si>
  <si>
    <t>Odessa-Montour Central School District</t>
  </si>
  <si>
    <t>Ogdensburg City School District</t>
  </si>
  <si>
    <t>Olean City School District</t>
  </si>
  <si>
    <t>Oneida City School District</t>
  </si>
  <si>
    <t>Oneonta City School District</t>
  </si>
  <si>
    <t>Onondaga Central School District</t>
  </si>
  <si>
    <t>Onteora Central School District</t>
  </si>
  <si>
    <t>Oppenheim-Ephratah-St. Johnsville Central School District</t>
  </si>
  <si>
    <t>Orchard Park Central School District</t>
  </si>
  <si>
    <t>Oriskany Central School District</t>
  </si>
  <si>
    <t>Ossining Union Free School District</t>
  </si>
  <si>
    <t>Oswego City School District</t>
  </si>
  <si>
    <t>Otselic Valley Central School District at Georgetown-South Otselic</t>
  </si>
  <si>
    <t>Owego-Apalachin Central School District</t>
  </si>
  <si>
    <t>Owen D. Young Central School District</t>
  </si>
  <si>
    <t>Oxford Academy and Central School District</t>
  </si>
  <si>
    <t>Oyster Bay-East Norwich Central School District</t>
  </si>
  <si>
    <t>Oysterponds Union Free School District</t>
  </si>
  <si>
    <t>Palmyra-Macedon Central School District</t>
  </si>
  <si>
    <t>Panama Central School District</t>
  </si>
  <si>
    <t>Parishville-Hopkinton Central School District</t>
  </si>
  <si>
    <t>Patchogue-Medford Union Free School District</t>
  </si>
  <si>
    <t>Pavilion Central School District</t>
  </si>
  <si>
    <t>Pawling Central School District</t>
  </si>
  <si>
    <t>Pearl River Union Free School District</t>
  </si>
  <si>
    <t>Peekskill City School District</t>
  </si>
  <si>
    <t>Pelham Union Free School District</t>
  </si>
  <si>
    <t>Pembroke Central School District</t>
  </si>
  <si>
    <t>Penfield Central School District</t>
  </si>
  <si>
    <t>Penn Yan Central School District</t>
  </si>
  <si>
    <t>Perry Central School District</t>
  </si>
  <si>
    <t>Peru Central School District</t>
  </si>
  <si>
    <t>Phelps-Clifton Springs Central School District</t>
  </si>
  <si>
    <t>Phoenix Central School District</t>
  </si>
  <si>
    <t>Pine Bush Central School District</t>
  </si>
  <si>
    <t>Pine Plains Central School District</t>
  </si>
  <si>
    <t>Pine Valley Central School District</t>
  </si>
  <si>
    <t>Pioneer Central School District</t>
  </si>
  <si>
    <t>Pittsford Central School District</t>
  </si>
  <si>
    <t>Plainedge Union Free School District</t>
  </si>
  <si>
    <t>Plainview-Old Bethpage Central School District</t>
  </si>
  <si>
    <t>Plattsburgh City School District</t>
  </si>
  <si>
    <t>Pleasantville Union Free School District</t>
  </si>
  <si>
    <t>Pocantico Hills Central School District</t>
  </si>
  <si>
    <t>Poland Central School District</t>
  </si>
  <si>
    <t>Port Byron Central School District</t>
  </si>
  <si>
    <t>Port Chester-Rye Union Free School District</t>
  </si>
  <si>
    <t>Port Jefferson Union Free School District</t>
  </si>
  <si>
    <t>Port Jervis City School District</t>
  </si>
  <si>
    <t>Port Washington Union Free School District</t>
  </si>
  <si>
    <t>Portville Central School District</t>
  </si>
  <si>
    <t>Potsdam Central School District</t>
  </si>
  <si>
    <t>Poughkeepsie City School District</t>
  </si>
  <si>
    <t>Prattsburgh Central School District</t>
  </si>
  <si>
    <t>Pulaski (Academy) Central School District</t>
  </si>
  <si>
    <t>Putnam Central School District</t>
  </si>
  <si>
    <t>Putnam Valley Central School District</t>
  </si>
  <si>
    <t>Queensbury Union Free School District</t>
  </si>
  <si>
    <t>Quogue Union Free School District</t>
  </si>
  <si>
    <t>Randolph Central School District</t>
  </si>
  <si>
    <t>Ravena-Coeymans-Selkirk Central School District</t>
  </si>
  <si>
    <t>Red Creek Central School District</t>
  </si>
  <si>
    <t>Red Hook Central School District</t>
  </si>
  <si>
    <t>Remsen Central School District</t>
  </si>
  <si>
    <t>Remsenburg-Speonk Union Free School District</t>
  </si>
  <si>
    <t>Rensselaer City School District</t>
  </si>
  <si>
    <t>Rhinebeck Central School District</t>
  </si>
  <si>
    <t>Richfield Springs Central School District</t>
  </si>
  <si>
    <t>Ripley Central School District</t>
  </si>
  <si>
    <t>Riverhead Central School District</t>
  </si>
  <si>
    <t>Rochester City School District</t>
  </si>
  <si>
    <t>Rockville Centre Union Free School District</t>
  </si>
  <si>
    <t>Rocky Point Union Free School District</t>
  </si>
  <si>
    <t>Rome City School District</t>
  </si>
  <si>
    <t>Romulus Central School District</t>
  </si>
  <si>
    <t>Rondout Valley Central School District</t>
  </si>
  <si>
    <t>Roosevelt Union Free School District</t>
  </si>
  <si>
    <t>Roscoe Central School District</t>
  </si>
  <si>
    <t>Roslyn Union Free School District</t>
  </si>
  <si>
    <t>Roxbury Central School District</t>
  </si>
  <si>
    <t>Royalton-Hartland Central School District</t>
  </si>
  <si>
    <t>Rush-Henrietta Central School District</t>
  </si>
  <si>
    <t>Rye City School District</t>
  </si>
  <si>
    <t>Rye Neck Union Free School District</t>
  </si>
  <si>
    <t>Sachem Central School District</t>
  </si>
  <si>
    <t>Sackets Harbor Central School District</t>
  </si>
  <si>
    <t>Sag Harbor Union Free School District</t>
  </si>
  <si>
    <t>Sagaponack Common School District</t>
  </si>
  <si>
    <t>Saint Regis Falls Central School District</t>
  </si>
  <si>
    <t>Salamanca City School District</t>
  </si>
  <si>
    <t>Salem Central School District</t>
  </si>
  <si>
    <t>Salmon River Central School District</t>
  </si>
  <si>
    <t>Sandy Creek Central School District</t>
  </si>
  <si>
    <t>Saranac Central School District</t>
  </si>
  <si>
    <t>Saranac Lake Central School District</t>
  </si>
  <si>
    <t>Saratoga Springs City School District</t>
  </si>
  <si>
    <t>Saugerties Central School District</t>
  </si>
  <si>
    <t>Sauquoit Valley Central School District</t>
  </si>
  <si>
    <t>Sayville Union Free School District</t>
  </si>
  <si>
    <t>Scarsdale Union Free School District</t>
  </si>
  <si>
    <t>Schalmont Central School District</t>
  </si>
  <si>
    <t>Schenectady City School District</t>
  </si>
  <si>
    <t>Schenevus Central School District</t>
  </si>
  <si>
    <t>Schodack Central School District</t>
  </si>
  <si>
    <t>Schoharie Central School District</t>
  </si>
  <si>
    <t>Schroon Lake Central School District</t>
  </si>
  <si>
    <t>Schuylerville Central School District</t>
  </si>
  <si>
    <t>Scio Central School District</t>
  </si>
  <si>
    <t>Scotia-Glenville Central School District</t>
  </si>
  <si>
    <t>Seaford Union Free School District</t>
  </si>
  <si>
    <t>Seneca Falls Central School District</t>
  </si>
  <si>
    <t>Sewanhaka Central High School District</t>
  </si>
  <si>
    <t>Sharon Springs Central School District</t>
  </si>
  <si>
    <t>Shelter Island Union Free School District</t>
  </si>
  <si>
    <t>Shenendehowa Central School District</t>
  </si>
  <si>
    <t>Sherburne-Earlville Central School District</t>
  </si>
  <si>
    <t>Sherman Central School District</t>
  </si>
  <si>
    <t>Shoreham-Wading River Central School District</t>
  </si>
  <si>
    <t>Sidney Central School District</t>
  </si>
  <si>
    <t>Silver Creek Central School District</t>
  </si>
  <si>
    <t>Skaneateles Central School District</t>
  </si>
  <si>
    <t>Smithtown Central School District</t>
  </si>
  <si>
    <t>Sodus Central School District</t>
  </si>
  <si>
    <t>Solvay Union Free School District</t>
  </si>
  <si>
    <t>Somers Central School District</t>
  </si>
  <si>
    <t>South Colonie Central School District</t>
  </si>
  <si>
    <t>South Country Central School District</t>
  </si>
  <si>
    <t>South Glens Falls Central School District</t>
  </si>
  <si>
    <t>South Huntington Union Free School District</t>
  </si>
  <si>
    <t>South Jefferson Central School District</t>
  </si>
  <si>
    <t>South Kortright Central School District</t>
  </si>
  <si>
    <t>South Lewis Central School District</t>
  </si>
  <si>
    <t>South Orangetown Central School District</t>
  </si>
  <si>
    <t>South Seneca Central School District</t>
  </si>
  <si>
    <t>Southampton Union Free School District</t>
  </si>
  <si>
    <t>Southern Cayuga Central School District</t>
  </si>
  <si>
    <t>Southold Union Free School District</t>
  </si>
  <si>
    <t>Southwestern Central School District</t>
  </si>
  <si>
    <t>Spackenkill Union Free School District</t>
  </si>
  <si>
    <t>Spencerport Central School District</t>
  </si>
  <si>
    <t>Spencer-Van Etten Central School District</t>
  </si>
  <si>
    <t>Springs Union Free School District</t>
  </si>
  <si>
    <t>Springville-Griffith Institute Central School District</t>
  </si>
  <si>
    <t>Stamford Central School District</t>
  </si>
  <si>
    <t>Starpoint Central School District</t>
  </si>
  <si>
    <t>Stillwater Central School District</t>
  </si>
  <si>
    <t>Stockbridge Valley Central School District</t>
  </si>
  <si>
    <t>Suffern Central School District</t>
  </si>
  <si>
    <t>Sullivan West Central School District</t>
  </si>
  <si>
    <t>Susquehanna Valley Central School District</t>
  </si>
  <si>
    <t>Sweet Home Central School District</t>
  </si>
  <si>
    <t>Syosset Central School District</t>
  </si>
  <si>
    <t>Syracuse City School District</t>
  </si>
  <si>
    <t>Taconic Hills Central School District</t>
  </si>
  <si>
    <t>Tarrytown Union Free School District</t>
  </si>
  <si>
    <t>Thousand Islands Central School District</t>
  </si>
  <si>
    <t>Three Village Central School District</t>
  </si>
  <si>
    <t>Ticonderoga Central School District</t>
  </si>
  <si>
    <t>Tioga Central School District</t>
  </si>
  <si>
    <t>Tonawanda City School District</t>
  </si>
  <si>
    <t>Town of Webb Union Free School District</t>
  </si>
  <si>
    <t>Tri-Valley Central School District</t>
  </si>
  <si>
    <t>Troy City School District</t>
  </si>
  <si>
    <t>Trumansburg Central School District</t>
  </si>
  <si>
    <t>Tuckahoe Common School District</t>
  </si>
  <si>
    <t>Tuckahoe Union Free School District</t>
  </si>
  <si>
    <t>Tully Central School District</t>
  </si>
  <si>
    <t>Tupper Lake Central School District</t>
  </si>
  <si>
    <t>Tuxedo Union Free School District</t>
  </si>
  <si>
    <t>Unadilla Valley Central School District</t>
  </si>
  <si>
    <t>Unatego Central School District</t>
  </si>
  <si>
    <t>Union Springs Central School District</t>
  </si>
  <si>
    <t>Uniondale Union Free School District</t>
  </si>
  <si>
    <t>Union-Endicott Central School District</t>
  </si>
  <si>
    <t>Utica City School District</t>
  </si>
  <si>
    <t>Valhalla Union Free School District</t>
  </si>
  <si>
    <t>Valley Central School District</t>
  </si>
  <si>
    <t>Valley Stream 13 Union Free School District</t>
  </si>
  <si>
    <t>Valley Stream 24 Union Free School District</t>
  </si>
  <si>
    <t>Valley Stream 30 Union Free School District</t>
  </si>
  <si>
    <t>Valley Stream Central High School District</t>
  </si>
  <si>
    <t>Vernon-Verona-Sherrill Central School District</t>
  </si>
  <si>
    <t>Vestal Central School District</t>
  </si>
  <si>
    <t>Victor Central School District</t>
  </si>
  <si>
    <t>Voorheesville Central School District</t>
  </si>
  <si>
    <t>Wainscott Common School District</t>
  </si>
  <si>
    <t>Wallkill Central School District</t>
  </si>
  <si>
    <t>Walton Central School District</t>
  </si>
  <si>
    <t>Wantagh Union Free School District</t>
  </si>
  <si>
    <t>Wappingers Central School District</t>
  </si>
  <si>
    <t>Warrensburg Central School District</t>
  </si>
  <si>
    <t>Warsaw Central School District</t>
  </si>
  <si>
    <t>Warwick Valley Central School District</t>
  </si>
  <si>
    <t>Washingtonville Central School District</t>
  </si>
  <si>
    <t>Waterford-Halfmoon Union Free School District</t>
  </si>
  <si>
    <t>Waterloo Central School District</t>
  </si>
  <si>
    <t>Watertown City School District</t>
  </si>
  <si>
    <t>Waterville Central School District</t>
  </si>
  <si>
    <t>Watervliet City School District</t>
  </si>
  <si>
    <t>Watkins Glen Central School District</t>
  </si>
  <si>
    <t>Waverly Central School District</t>
  </si>
  <si>
    <t>Wayland-Cohocton Central School District</t>
  </si>
  <si>
    <t>Wayne Central School District</t>
  </si>
  <si>
    <t>Webster Central School District</t>
  </si>
  <si>
    <t>Webutuck Central School District</t>
  </si>
  <si>
    <t>Weedsport Central School District</t>
  </si>
  <si>
    <t>Wells Central School District</t>
  </si>
  <si>
    <t>Wellsville Central School District</t>
  </si>
  <si>
    <t>West Babylon Union Free School District</t>
  </si>
  <si>
    <t>West Canada Valley Central School District</t>
  </si>
  <si>
    <t>West Genesee Central School District</t>
  </si>
  <si>
    <t>West Hempstead Union Free School District</t>
  </si>
  <si>
    <t>West Irondequoit Central School District</t>
  </si>
  <si>
    <t>West Islip Union Free School District</t>
  </si>
  <si>
    <t>West Seneca Central School District</t>
  </si>
  <si>
    <t>West Valley Central School District</t>
  </si>
  <si>
    <t>Westbury Union Free School District</t>
  </si>
  <si>
    <t>Westfield Academy and Central School District</t>
  </si>
  <si>
    <t>Westhampton Beach Union Free School District</t>
  </si>
  <si>
    <t>Westhill Central School District</t>
  </si>
  <si>
    <t>Westmoreland Central School District</t>
  </si>
  <si>
    <t>Wheatland-Chili Central School District</t>
  </si>
  <si>
    <t>Wheelerville Union Free School District</t>
  </si>
  <si>
    <t>White Plains City School District</t>
  </si>
  <si>
    <t>Whitehall Central School District</t>
  </si>
  <si>
    <t>Whitesboro Central School District</t>
  </si>
  <si>
    <t>Whitesville Central School District</t>
  </si>
  <si>
    <t>Whitney Point Central School District</t>
  </si>
  <si>
    <t>William Floyd Union Free School District</t>
  </si>
  <si>
    <t>Williamson Central School District</t>
  </si>
  <si>
    <t>Williamsville Central School District</t>
  </si>
  <si>
    <t>Willsboro Central School District</t>
  </si>
  <si>
    <t>Wilson Central School District</t>
  </si>
  <si>
    <t>Windham-Ashland-Jewett Central School District</t>
  </si>
  <si>
    <t>Windsor Central School District</t>
  </si>
  <si>
    <t>Worcester Central School District</t>
  </si>
  <si>
    <t>Wyandanch Union Free School District</t>
  </si>
  <si>
    <t>Wynantskill Union Free School District</t>
  </si>
  <si>
    <t>Wyoming Central School District</t>
  </si>
  <si>
    <t>Yonkers City School District</t>
  </si>
  <si>
    <t>York Central School District</t>
  </si>
  <si>
    <t>Yorktown Central School District</t>
  </si>
  <si>
    <t>BRICK Buffalo Academy Charter School</t>
  </si>
  <si>
    <t>Buffalo Commons Charter School</t>
  </si>
  <si>
    <t>Destine Preparatory Charter School</t>
  </si>
  <si>
    <t>DREAM Charter School Highbridge</t>
  </si>
  <si>
    <t>Family Life Academy Charter Schools High School</t>
  </si>
  <si>
    <t>Intellectus Preparatory Charter School</t>
  </si>
  <si>
    <t>KIPP Albany Community Charter School</t>
  </si>
  <si>
    <t>KIPP Troy Prep Charter School</t>
  </si>
  <si>
    <t>Little Water Preparatory Charter School</t>
  </si>
  <si>
    <t>Our World Neighborhood Charter School 3</t>
  </si>
  <si>
    <t>Rochester Academy of Science Charter School</t>
  </si>
  <si>
    <t>South Shore Charter School</t>
  </si>
  <si>
    <t>Ver. 20230530</t>
  </si>
  <si>
    <t>Final 2024-25 Basic Tuition*</t>
  </si>
  <si>
    <t>Final 2025-26 Basic Tuition*</t>
  </si>
  <si>
    <t>2026-27</t>
  </si>
  <si>
    <t>Achievement First Legacy Charter School</t>
  </si>
  <si>
    <t>Albany Leadership Charter School for Girls</t>
  </si>
  <si>
    <t>Bedford Stuyvesant New Beginnings Charter School</t>
  </si>
  <si>
    <t>Bedford Stuyvesant New Beginnings Charter School 2</t>
  </si>
  <si>
    <t>Brooklyn Ascend Charter School 6</t>
  </si>
  <si>
    <t>Central Queens Academy Charter School II</t>
  </si>
  <si>
    <t>DREAM Charter School East Harlem</t>
  </si>
  <si>
    <t>Flatbush Ascend Charter School</t>
  </si>
  <si>
    <t>Genesee Community Charter School - Flour City Campus</t>
  </si>
  <si>
    <t>Harlem Village Academy North Charter School</t>
  </si>
  <si>
    <t>Haven Charter High School</t>
  </si>
  <si>
    <t>Leaders in Our Neighborhood Charter School</t>
  </si>
  <si>
    <t>Math, Engineering, and Science Academy (MESA) Charter High School South Brooklyn</t>
  </si>
  <si>
    <t>Nuasin Next Generation School</t>
  </si>
  <si>
    <t>Rochester Prep Charter School 1</t>
  </si>
  <si>
    <t>Rochester Prep Charter School 2</t>
  </si>
  <si>
    <t>Rochester Prep Charter School 3</t>
  </si>
  <si>
    <t>South Bronx Classical Charter School V</t>
  </si>
  <si>
    <t>Success Academy Charter School - Bronx 5 Lower</t>
  </si>
  <si>
    <t>Success Academy Charter School - Bronx 5 Upper</t>
  </si>
  <si>
    <t>Success Academy Charter School - Norwood</t>
  </si>
  <si>
    <t>Success Academy Charter School - NYC 5</t>
  </si>
  <si>
    <t>Success Academy Charter School - NYC 6</t>
  </si>
  <si>
    <t>Success Academy Charter School - NYC 7</t>
  </si>
  <si>
    <t>Success Academy Charter School - NYC 12</t>
  </si>
  <si>
    <t>Success Academy Charter School - NYC 14</t>
  </si>
  <si>
    <t>Success Academy Charter School - Sheepshead Bay</t>
  </si>
  <si>
    <t>The Academy Charter School</t>
  </si>
  <si>
    <t>The Academy Charter School - Uniondale</t>
  </si>
  <si>
    <t>The Academy Charter School - Wyandanch</t>
  </si>
  <si>
    <t>Uncommon Bed-Stuy East Charter School NYC</t>
  </si>
  <si>
    <t>Uncommon Bed-Stuy West Charter School NYC</t>
  </si>
  <si>
    <t>Uncommon Brownsville North Charter School NYC</t>
  </si>
  <si>
    <t>Uncommon Brownsville South Charter School NYC</t>
  </si>
  <si>
    <t>Uncommon Canarsie Charter School NYC</t>
  </si>
  <si>
    <t>Uncommon Crown Heights Charter School NYC</t>
  </si>
  <si>
    <t>Uncommon Excellence Boys Charter School NYC</t>
  </si>
  <si>
    <t>Uncommon Excellence Girls Charter School NYC</t>
  </si>
  <si>
    <t>Uncommon Kings Charter School NYC</t>
  </si>
  <si>
    <t>Uncommon Williamsburg Charter School NYC</t>
  </si>
  <si>
    <t>United Charter High School for Advanced Math and Science</t>
  </si>
  <si>
    <t>United Charter High School for the Humanities</t>
  </si>
  <si>
    <t>Urban Dove Team Charter School III</t>
  </si>
  <si>
    <t>Urban Dove Team Charter School IV</t>
  </si>
  <si>
    <t>Wildflower New York Charter School</t>
  </si>
  <si>
    <t>Zeta Charter School - Bronx Mount Eden</t>
  </si>
  <si>
    <t>Zeta Charter School - Bronx Tremont Park</t>
  </si>
  <si>
    <t>Zeta Charter School - Inwood</t>
  </si>
  <si>
    <t>Zeta Charter School - Queens 2</t>
  </si>
  <si>
    <t>Zeta Charter School - Queens Elmhurst</t>
  </si>
  <si>
    <t>Zeta Charter School - South Bronx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</si>
</sst>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0_);\(0\)"/>
    <numFmt numFmtId="167" formatCode="_(* #,##0.00_);_(* \(#,##0.00\);_(* &quot;-&quot;_);_(@_)"/>
    <numFmt numFmtId="168" formatCode="##,###"/>
    <numFmt numFmtId="169" formatCode="0.0"/>
    <numFmt numFmtId="170" formatCode="_(&quot;$&quot;* #,##0_);_(&quot;$&quot;* \(#,##0\);_(&quot;$&quot;* &quot;-&quot;??_);_(@_)"/>
    <numFmt numFmtId="171" formatCode="mm/dd/yy"/>
    <numFmt numFmtId="172" formatCode="0_);[Red]\(0\)"/>
    <numFmt numFmtId="173" formatCode="_(* #,##0.00_);_(* \(#,##0.00\);_(* \-??_);_(@_)"/>
    <numFmt numFmtId="174" formatCode="[&lt;=9999999]###\-####;\(###\)\ ###\-####"/>
    <numFmt numFmtId="175" formatCode="_(* #,##0_);_(* \(#,##0\);_(* &quot;-&quot;??_);_(@_)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1"/>
      <name val="Arial"/>
      <family val="2"/>
    </font>
    <font>
      <u/>
      <sz val="12"/>
      <color indexed="12"/>
      <name val="Calibri"/>
      <family val="2"/>
    </font>
    <font>
      <sz val="8"/>
      <name val="Calibri"/>
      <family val="2"/>
      <scheme val="minor"/>
    </font>
    <font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i/>
      <sz val="11.5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.5"/>
      <color theme="1"/>
      <name val="Calibri"/>
      <family val="2"/>
      <scheme val="minor"/>
    </font>
    <font>
      <u/>
      <sz val="11.5"/>
      <name val="Calibri"/>
      <family val="2"/>
      <scheme val="minor"/>
    </font>
    <font>
      <b/>
      <u/>
      <sz val="11.5"/>
      <name val="Calibri"/>
      <family val="2"/>
      <scheme val="minor"/>
    </font>
    <font>
      <i/>
      <sz val="11.5"/>
      <name val="Calibri"/>
      <family val="2"/>
      <scheme val="minor"/>
    </font>
    <font>
      <b/>
      <sz val="11.5"/>
      <color indexed="9"/>
      <name val="Calibri"/>
      <family val="2"/>
      <scheme val="minor"/>
    </font>
    <font>
      <u/>
      <sz val="11.5"/>
      <color theme="10"/>
      <name val="Calibri"/>
      <family val="2"/>
      <scheme val="minor"/>
    </font>
    <font>
      <u val="singleAccounting"/>
      <sz val="11.5"/>
      <name val="Calibri"/>
      <family val="2"/>
      <scheme val="minor"/>
    </font>
    <font>
      <b/>
      <u val="singleAccounting"/>
      <sz val="11.5"/>
      <name val="Calibri"/>
      <family val="2"/>
      <scheme val="minor"/>
    </font>
    <font>
      <sz val="11.5"/>
      <color indexed="8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4"/>
      <name val="Calibri"/>
      <family val="2"/>
      <scheme val="minor"/>
    </font>
    <font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i/>
      <u/>
      <sz val="11.5"/>
      <color rgb="FFFF0000"/>
      <name val="Calibri"/>
      <family val="2"/>
      <scheme val="minor"/>
    </font>
    <font>
      <b/>
      <i/>
      <sz val="10"/>
      <name val="Arial"/>
      <family val="2"/>
    </font>
    <font>
      <sz val="11.5"/>
      <name val="Calibri"/>
      <family val="2"/>
    </font>
    <font>
      <i/>
      <sz val="10"/>
      <name val="Arial"/>
      <family val="2"/>
    </font>
    <font>
      <b/>
      <sz val="11.5"/>
      <name val="Calibri"/>
      <family val="2"/>
    </font>
    <font>
      <i/>
      <u val="singleAccounting"/>
      <sz val="11.5"/>
      <name val="Calibri"/>
      <family val="2"/>
      <scheme val="minor"/>
    </font>
    <font>
      <u/>
      <sz val="11.5"/>
      <color theme="10"/>
      <name val="Arial"/>
      <family val="2"/>
    </font>
    <font>
      <b/>
      <sz val="11.5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theme="1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sz val="8"/>
      <color rgb="FFFF0000"/>
      <name val="Tahoma"/>
      <family val="2"/>
    </font>
    <font>
      <sz val="10"/>
      <name val="Times New Roman"/>
      <family val="1"/>
    </font>
    <font>
      <sz val="11"/>
      <name val="Calibri"/>
    </font>
    <font>
      <sz val="9"/>
      <color rgb="FF000000"/>
      <name val="Arial"/>
    </font>
  </fonts>
  <fills count="9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ck">
        <color indexed="23"/>
      </top>
      <bottom/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890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26" fillId="22" borderId="0">
      <alignment horizontal="left"/>
    </xf>
    <xf numFmtId="0" fontId="27" fillId="22" borderId="0">
      <alignment horizontal="right"/>
    </xf>
    <xf numFmtId="0" fontId="7" fillId="23" borderId="0">
      <alignment horizontal="center"/>
    </xf>
    <xf numFmtId="0" fontId="27" fillId="22" borderId="0">
      <alignment horizontal="right"/>
    </xf>
    <xf numFmtId="0" fontId="28" fillId="23" borderId="0">
      <alignment horizontal="left"/>
    </xf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6" fillId="22" borderId="0">
      <alignment horizontal="left"/>
    </xf>
    <xf numFmtId="0" fontId="29" fillId="23" borderId="0">
      <alignment horizontal="left"/>
    </xf>
    <xf numFmtId="0" fontId="20" fillId="0" borderId="6" applyNumberFormat="0" applyFill="0" applyAlignment="0" applyProtection="0"/>
    <xf numFmtId="0" fontId="21" fillId="24" borderId="0" applyNumberFormat="0" applyBorder="0" applyAlignment="0" applyProtection="0"/>
    <xf numFmtId="0" fontId="30" fillId="0" borderId="0"/>
    <xf numFmtId="0" fontId="39" fillId="0" borderId="0"/>
    <xf numFmtId="0" fontId="9" fillId="25" borderId="7" applyNumberFormat="0" applyFont="0" applyAlignment="0" applyProtection="0"/>
    <xf numFmtId="0" fontId="22" fillId="20" borderId="8" applyNumberFormat="0" applyAlignment="0" applyProtection="0"/>
    <xf numFmtId="165" fontId="31" fillId="23" borderId="0">
      <alignment horizontal="right"/>
    </xf>
    <xf numFmtId="0" fontId="32" fillId="26" borderId="0">
      <alignment horizontal="center"/>
    </xf>
    <xf numFmtId="0" fontId="26" fillId="27" borderId="0"/>
    <xf numFmtId="0" fontId="33" fillId="23" borderId="0" applyBorder="0">
      <alignment horizontal="centerContinuous"/>
    </xf>
    <xf numFmtId="0" fontId="34" fillId="27" borderId="0" applyBorder="0">
      <alignment horizontal="centerContinuous"/>
    </xf>
    <xf numFmtId="0" fontId="29" fillId="24" borderId="0">
      <alignment horizontal="center"/>
    </xf>
    <xf numFmtId="49" fontId="6" fillId="23" borderId="0">
      <alignment horizontal="center"/>
    </xf>
    <xf numFmtId="0" fontId="27" fillId="22" borderId="0">
      <alignment horizontal="center"/>
    </xf>
    <xf numFmtId="0" fontId="27" fillId="22" borderId="0">
      <alignment horizontal="centerContinuous"/>
    </xf>
    <xf numFmtId="0" fontId="8" fillId="23" borderId="0">
      <alignment horizontal="left"/>
    </xf>
    <xf numFmtId="49" fontId="8" fillId="23" borderId="0">
      <alignment horizontal="center"/>
    </xf>
    <xf numFmtId="0" fontId="26" fillId="22" borderId="0">
      <alignment horizontal="left"/>
    </xf>
    <xf numFmtId="49" fontId="8" fillId="23" borderId="0">
      <alignment horizontal="left"/>
    </xf>
    <xf numFmtId="0" fontId="26" fillId="22" borderId="0">
      <alignment horizontal="centerContinuous"/>
    </xf>
    <xf numFmtId="0" fontId="26" fillId="22" borderId="0">
      <alignment horizontal="right"/>
    </xf>
    <xf numFmtId="49" fontId="29" fillId="23" borderId="0">
      <alignment horizontal="left"/>
    </xf>
    <xf numFmtId="0" fontId="27" fillId="22" borderId="0">
      <alignment horizontal="right"/>
    </xf>
    <xf numFmtId="0" fontId="8" fillId="7" borderId="0">
      <alignment horizontal="center"/>
    </xf>
    <xf numFmtId="0" fontId="35" fillId="7" borderId="0">
      <alignment horizontal="center"/>
    </xf>
    <xf numFmtId="0" fontId="40" fillId="0" borderId="0" applyNumberFormat="0" applyBorder="0" applyAlignment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6" fillId="23" borderId="0">
      <alignment horizontal="center"/>
    </xf>
    <xf numFmtId="0" fontId="25" fillId="0" borderId="0" applyNumberForma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30" fillId="0" borderId="0"/>
    <xf numFmtId="168" fontId="26" fillId="31" borderId="0">
      <alignment vertical="center"/>
    </xf>
    <xf numFmtId="0" fontId="43" fillId="0" borderId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5" fillId="31" borderId="0">
      <alignment horizontal="center" vertical="center"/>
    </xf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31" borderId="0"/>
    <xf numFmtId="41" fontId="46" fillId="0" borderId="0">
      <alignment horizontal="right" vertical="center"/>
    </xf>
    <xf numFmtId="168" fontId="46" fillId="0" borderId="0">
      <alignment horizontal="left" vertical="center" indent="1"/>
    </xf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8" fillId="0" borderId="0"/>
    <xf numFmtId="0" fontId="39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3" borderId="0" applyNumberFormat="0" applyBorder="0" applyAlignment="0" applyProtection="0"/>
    <xf numFmtId="0" fontId="9" fillId="3" borderId="0" applyNumberFormat="0" applyBorder="0" applyAlignment="0" applyProtection="0"/>
    <xf numFmtId="0" fontId="9" fillId="34" borderId="0" applyNumberFormat="0" applyBorder="0" applyAlignment="0" applyProtection="0"/>
    <xf numFmtId="0" fontId="9" fillId="4" borderId="0" applyNumberFormat="0" applyBorder="0" applyAlignment="0" applyProtection="0"/>
    <xf numFmtId="0" fontId="9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37" borderId="0" applyNumberFormat="0" applyBorder="0" applyAlignment="0" applyProtection="0"/>
    <xf numFmtId="0" fontId="9" fillId="7" borderId="0" applyNumberFormat="0" applyBorder="0" applyAlignment="0" applyProtection="0"/>
    <xf numFmtId="0" fontId="9" fillId="38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9" borderId="0" applyNumberFormat="0" applyBorder="0" applyAlignment="0" applyProtection="0"/>
    <xf numFmtId="0" fontId="9" fillId="40" borderId="0" applyNumberFormat="0" applyBorder="0" applyAlignment="0" applyProtection="0"/>
    <xf numFmtId="0" fontId="9" fillId="10" borderId="0" applyNumberFormat="0" applyBorder="0" applyAlignment="0" applyProtection="0"/>
    <xf numFmtId="0" fontId="9" fillId="41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11" borderId="0" applyNumberFormat="0" applyBorder="0" applyAlignment="0" applyProtection="0"/>
    <xf numFmtId="0" fontId="9" fillId="42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5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40" borderId="0" applyNumberFormat="0" applyBorder="0" applyAlignment="0" applyProtection="0"/>
    <xf numFmtId="0" fontId="10" fillId="10" borderId="0" applyNumberFormat="0" applyBorder="0" applyAlignment="0" applyProtection="0"/>
    <xf numFmtId="0" fontId="10" fillId="41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7" borderId="0" applyNumberFormat="0" applyBorder="0" applyAlignment="0" applyProtection="0"/>
    <xf numFmtId="0" fontId="10" fillId="17" borderId="0" applyNumberFormat="0" applyBorder="0" applyAlignment="0" applyProtection="0"/>
    <xf numFmtId="0" fontId="10" fillId="48" borderId="0" applyNumberFormat="0" applyBorder="0" applyAlignment="0" applyProtection="0"/>
    <xf numFmtId="0" fontId="10" fillId="18" borderId="0" applyNumberFormat="0" applyBorder="0" applyAlignment="0" applyProtection="0"/>
    <xf numFmtId="0" fontId="10" fillId="49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9" borderId="0" applyNumberFormat="0" applyBorder="0" applyAlignment="0" applyProtection="0"/>
    <xf numFmtId="0" fontId="10" fillId="50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5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171" fontId="4" fillId="0" borderId="0" applyFont="0" applyFill="0" applyBorder="0" applyAlignment="0" applyProtection="0"/>
    <xf numFmtId="0" fontId="53" fillId="4" borderId="0" applyNumberFormat="0" applyBorder="0" applyAlignment="0" applyProtection="0"/>
    <xf numFmtId="0" fontId="14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35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57" fillId="0" borderId="6" applyNumberFormat="0" applyFill="0" applyAlignment="0" applyProtection="0"/>
    <xf numFmtId="0" fontId="58" fillId="21" borderId="2" applyNumberFormat="0" applyAlignment="0" applyProtection="0"/>
    <xf numFmtId="0" fontId="20" fillId="0" borderId="6" applyNumberFormat="0" applyFill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1" fillId="53" borderId="0" applyNumberFormat="0" applyBorder="0" applyAlignment="0" applyProtection="0"/>
    <xf numFmtId="0" fontId="62" fillId="24" borderId="0" applyNumberFormat="0" applyBorder="0" applyAlignment="0" applyProtection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9" fillId="0" borderId="0"/>
    <xf numFmtId="0" fontId="3" fillId="0" borderId="0"/>
    <xf numFmtId="0" fontId="4" fillId="0" borderId="0"/>
    <xf numFmtId="0" fontId="46" fillId="0" borderId="0"/>
    <xf numFmtId="0" fontId="3" fillId="0" borderId="0"/>
    <xf numFmtId="0" fontId="3" fillId="0" borderId="0"/>
    <xf numFmtId="0" fontId="4" fillId="0" borderId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9" fontId="9" fillId="0" borderId="0" applyFont="0" applyFill="0" applyBorder="0" applyAlignment="0" applyProtection="0"/>
    <xf numFmtId="0" fontId="32" fillId="0" borderId="0" applyNumberFormat="0" applyBorder="0" applyAlignment="0"/>
    <xf numFmtId="0" fontId="32" fillId="0" borderId="0" applyNumberFormat="0" applyBorder="0" applyAlignment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25" fillId="0" borderId="0" applyNumberFormat="0" applyFill="0" applyBorder="0" applyAlignment="0" applyProtection="0"/>
    <xf numFmtId="0" fontId="68" fillId="3" borderId="0" applyNumberFormat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8" fillId="0" borderId="0"/>
    <xf numFmtId="0" fontId="4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4" fillId="0" borderId="0" applyFill="0" applyBorder="0" applyAlignment="0" applyProtection="0"/>
    <xf numFmtId="0" fontId="72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43" fontId="80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12" fillId="20" borderId="131" applyNumberFormat="0" applyAlignment="0" applyProtection="0"/>
    <xf numFmtId="0" fontId="19" fillId="7" borderId="131" applyNumberFormat="0" applyAlignment="0" applyProtection="0"/>
    <xf numFmtId="0" fontId="9" fillId="25" borderId="132" applyNumberFormat="0" applyFont="0" applyAlignment="0" applyProtection="0"/>
    <xf numFmtId="0" fontId="22" fillId="20" borderId="133" applyNumberFormat="0" applyAlignment="0" applyProtection="0"/>
    <xf numFmtId="0" fontId="31" fillId="0" borderId="0" applyNumberFormat="0" applyBorder="0" applyAlignment="0"/>
    <xf numFmtId="0" fontId="24" fillId="0" borderId="134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31" fillId="0" borderId="0" applyNumberFormat="0" applyBorder="0" applyAlignment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9" fillId="7" borderId="131" applyNumberFormat="0" applyAlignment="0" applyProtection="0"/>
    <xf numFmtId="0" fontId="9" fillId="25" borderId="132" applyNumberFormat="0" applyFont="0" applyAlignment="0" applyProtection="0"/>
    <xf numFmtId="0" fontId="22" fillId="20" borderId="133" applyNumberFormat="0" applyAlignment="0" applyProtection="0"/>
    <xf numFmtId="0" fontId="24" fillId="0" borderId="134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0" fontId="12" fillId="20" borderId="131" applyNumberFormat="0" applyAlignment="0" applyProtection="0"/>
    <xf numFmtId="0" fontId="12" fillId="20" borderId="13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20" borderId="131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51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20" borderId="133" applyNumberFormat="0" applyAlignment="0" applyProtection="0"/>
    <xf numFmtId="0" fontId="9" fillId="25" borderId="132" applyNumberFormat="0" applyFont="0" applyAlignment="0" applyProtection="0"/>
    <xf numFmtId="0" fontId="19" fillId="7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07" fillId="0" borderId="0"/>
    <xf numFmtId="0" fontId="12" fillId="20" borderId="131" applyNumberFormat="0" applyAlignment="0" applyProtection="0"/>
    <xf numFmtId="0" fontId="108" fillId="0" borderId="0"/>
    <xf numFmtId="43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42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15" fillId="0" borderId="135" applyNumberFormat="0" applyFill="0" applyAlignment="0" applyProtection="0"/>
    <xf numFmtId="0" fontId="115" fillId="0" borderId="136" applyNumberFormat="0" applyFill="0" applyAlignment="0" applyProtection="0"/>
    <xf numFmtId="0" fontId="115" fillId="0" borderId="137" applyNumberFormat="0" applyFill="0" applyAlignment="0" applyProtection="0"/>
    <xf numFmtId="0" fontId="115" fillId="0" borderId="0" applyNumberFormat="0" applyFill="0" applyBorder="0" applyAlignment="0" applyProtection="0"/>
    <xf numFmtId="0" fontId="114" fillId="65" borderId="0" applyNumberFormat="0" applyBorder="0" applyAlignment="0" applyProtection="0"/>
    <xf numFmtId="0" fontId="110" fillId="66" borderId="0" applyNumberFormat="0" applyBorder="0" applyAlignment="0" applyProtection="0"/>
    <xf numFmtId="0" fontId="118" fillId="67" borderId="0" applyNumberFormat="0" applyBorder="0" applyAlignment="0" applyProtection="0"/>
    <xf numFmtId="0" fontId="116" fillId="68" borderId="138" applyNumberFormat="0" applyAlignment="0" applyProtection="0"/>
    <xf numFmtId="0" fontId="120" fillId="69" borderId="139" applyNumberFormat="0" applyAlignment="0" applyProtection="0"/>
    <xf numFmtId="0" fontId="111" fillId="69" borderId="138" applyNumberFormat="0" applyAlignment="0" applyProtection="0"/>
    <xf numFmtId="0" fontId="117" fillId="0" borderId="140" applyNumberFormat="0" applyFill="0" applyAlignment="0" applyProtection="0"/>
    <xf numFmtId="0" fontId="112" fillId="70" borderId="141" applyNumberFormat="0" applyAlignment="0" applyProtection="0"/>
    <xf numFmtId="0" fontId="122" fillId="0" borderId="0" applyNumberFormat="0" applyFill="0" applyBorder="0" applyAlignment="0" applyProtection="0"/>
    <xf numFmtId="0" fontId="108" fillId="71" borderId="142" applyNumberFormat="0" applyFont="0" applyAlignment="0" applyProtection="0"/>
    <xf numFmtId="0" fontId="113" fillId="0" borderId="0" applyNumberFormat="0" applyFill="0" applyBorder="0" applyAlignment="0" applyProtection="0"/>
    <xf numFmtId="0" fontId="119" fillId="0" borderId="143" applyNumberFormat="0" applyFill="0" applyAlignment="0" applyProtection="0"/>
    <xf numFmtId="0" fontId="109" fillId="72" borderId="0" applyNumberFormat="0" applyBorder="0" applyAlignment="0" applyProtection="0"/>
    <xf numFmtId="0" fontId="108" fillId="73" borderId="0" applyNumberFormat="0" applyBorder="0" applyAlignment="0" applyProtection="0"/>
    <xf numFmtId="0" fontId="108" fillId="74" borderId="0" applyNumberFormat="0" applyBorder="0" applyAlignment="0" applyProtection="0"/>
    <xf numFmtId="0" fontId="109" fillId="75" borderId="0" applyNumberFormat="0" applyBorder="0" applyAlignment="0" applyProtection="0"/>
    <xf numFmtId="0" fontId="109" fillId="76" borderId="0" applyNumberFormat="0" applyBorder="0" applyAlignment="0" applyProtection="0"/>
    <xf numFmtId="0" fontId="108" fillId="77" borderId="0" applyNumberFormat="0" applyBorder="0" applyAlignment="0" applyProtection="0"/>
    <xf numFmtId="0" fontId="108" fillId="78" borderId="0" applyNumberFormat="0" applyBorder="0" applyAlignment="0" applyProtection="0"/>
    <xf numFmtId="0" fontId="109" fillId="79" borderId="0" applyNumberFormat="0" applyBorder="0" applyAlignment="0" applyProtection="0"/>
    <xf numFmtId="0" fontId="109" fillId="80" borderId="0" applyNumberFormat="0" applyBorder="0" applyAlignment="0" applyProtection="0"/>
    <xf numFmtId="0" fontId="108" fillId="81" borderId="0" applyNumberFormat="0" applyBorder="0" applyAlignment="0" applyProtection="0"/>
    <xf numFmtId="0" fontId="108" fillId="82" borderId="0" applyNumberFormat="0" applyBorder="0" applyAlignment="0" applyProtection="0"/>
    <xf numFmtId="0" fontId="109" fillId="83" borderId="0" applyNumberFormat="0" applyBorder="0" applyAlignment="0" applyProtection="0"/>
    <xf numFmtId="0" fontId="109" fillId="84" borderId="0" applyNumberFormat="0" applyBorder="0" applyAlignment="0" applyProtection="0"/>
    <xf numFmtId="0" fontId="108" fillId="85" borderId="0" applyNumberFormat="0" applyBorder="0" applyAlignment="0" applyProtection="0"/>
    <xf numFmtId="0" fontId="108" fillId="86" borderId="0" applyNumberFormat="0" applyBorder="0" applyAlignment="0" applyProtection="0"/>
    <xf numFmtId="0" fontId="109" fillId="87" borderId="0" applyNumberFormat="0" applyBorder="0" applyAlignment="0" applyProtection="0"/>
    <xf numFmtId="0" fontId="109" fillId="88" borderId="0" applyNumberFormat="0" applyBorder="0" applyAlignment="0" applyProtection="0"/>
    <xf numFmtId="0" fontId="108" fillId="89" borderId="0" applyNumberFormat="0" applyBorder="0" applyAlignment="0" applyProtection="0"/>
    <xf numFmtId="0" fontId="108" fillId="90" borderId="0" applyNumberFormat="0" applyBorder="0" applyAlignment="0" applyProtection="0"/>
    <xf numFmtId="0" fontId="109" fillId="91" borderId="0" applyNumberFormat="0" applyBorder="0" applyAlignment="0" applyProtection="0"/>
    <xf numFmtId="0" fontId="109" fillId="92" borderId="0" applyNumberFormat="0" applyBorder="0" applyAlignment="0" applyProtection="0"/>
    <xf numFmtId="0" fontId="108" fillId="93" borderId="0" applyNumberFormat="0" applyBorder="0" applyAlignment="0" applyProtection="0"/>
    <xf numFmtId="0" fontId="108" fillId="94" borderId="0" applyNumberFormat="0" applyBorder="0" applyAlignment="0" applyProtection="0"/>
    <xf numFmtId="0" fontId="109" fillId="95" borderId="0" applyNumberFormat="0" applyBorder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12" fillId="20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1" fillId="7" borderId="131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52" fillId="20" borderId="133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38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19" fillId="7" borderId="131" applyNumberForma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4" fillId="54" borderId="132" applyNumberForma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9" fillId="25" borderId="132" applyNumberFormat="0" applyFon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63" fillId="20" borderId="131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51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22" fillId="20" borderId="133" applyNumberFormat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6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24" fillId="0" borderId="134" applyNumberFormat="0" applyFill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0" fontId="4" fillId="25" borderId="132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4" fillId="0" borderId="0"/>
  </cellStyleXfs>
  <cellXfs count="559">
    <xf numFmtId="0" fontId="0" fillId="0" borderId="0" xfId="0"/>
    <xf numFmtId="0" fontId="74" fillId="0" borderId="0" xfId="0" applyFont="1"/>
    <xf numFmtId="0" fontId="74" fillId="0" borderId="0" xfId="0" applyFont="1" applyAlignment="1">
      <alignment horizontal="left" indent="1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wrapText="1"/>
    </xf>
    <xf numFmtId="0" fontId="74" fillId="0" borderId="54" xfId="0" applyFont="1" applyBorder="1" applyAlignment="1">
      <alignment horizontal="center"/>
    </xf>
    <xf numFmtId="0" fontId="79" fillId="57" borderId="57" xfId="0" applyFont="1" applyFill="1" applyBorder="1"/>
    <xf numFmtId="0" fontId="79" fillId="57" borderId="48" xfId="0" applyFont="1" applyFill="1" applyBorder="1"/>
    <xf numFmtId="0" fontId="76" fillId="57" borderId="48" xfId="0" applyFont="1" applyFill="1" applyBorder="1"/>
    <xf numFmtId="0" fontId="76" fillId="57" borderId="49" xfId="0" applyFont="1" applyFill="1" applyBorder="1" applyAlignment="1">
      <alignment horizontal="right"/>
    </xf>
    <xf numFmtId="0" fontId="74" fillId="0" borderId="0" xfId="0" applyFont="1" applyAlignment="1">
      <alignment horizontal="left"/>
    </xf>
    <xf numFmtId="0" fontId="76" fillId="57" borderId="62" xfId="0" applyFont="1" applyFill="1" applyBorder="1"/>
    <xf numFmtId="0" fontId="74" fillId="0" borderId="62" xfId="0" applyFont="1" applyBorder="1"/>
    <xf numFmtId="0" fontId="74" fillId="0" borderId="64" xfId="0" applyFont="1" applyBorder="1"/>
    <xf numFmtId="0" fontId="74" fillId="0" borderId="63" xfId="0" applyFont="1" applyBorder="1"/>
    <xf numFmtId="0" fontId="74" fillId="0" borderId="65" xfId="0" applyFont="1" applyBorder="1"/>
    <xf numFmtId="0" fontId="76" fillId="57" borderId="63" xfId="0" applyFont="1" applyFill="1" applyBorder="1" applyAlignment="1">
      <alignment horizontal="right"/>
    </xf>
    <xf numFmtId="0" fontId="75" fillId="0" borderId="0" xfId="0" applyFont="1"/>
    <xf numFmtId="0" fontId="74" fillId="28" borderId="0" xfId="2448" applyFont="1" applyFill="1" applyAlignment="1" applyProtection="1">
      <alignment vertical="top"/>
      <protection hidden="1"/>
    </xf>
    <xf numFmtId="0" fontId="74" fillId="28" borderId="0" xfId="2448" applyFont="1" applyFill="1" applyAlignment="1" applyProtection="1">
      <alignment vertical="top" wrapText="1"/>
      <protection hidden="1"/>
    </xf>
    <xf numFmtId="0" fontId="76" fillId="28" borderId="65" xfId="2448" applyFont="1" applyFill="1" applyBorder="1" applyAlignment="1" applyProtection="1">
      <alignment horizontal="center" vertical="top" wrapText="1"/>
      <protection hidden="1"/>
    </xf>
    <xf numFmtId="0" fontId="76" fillId="28" borderId="0" xfId="2448" applyFont="1" applyFill="1" applyAlignment="1" applyProtection="1">
      <alignment horizontal="left" vertical="top" wrapText="1"/>
      <protection hidden="1"/>
    </xf>
    <xf numFmtId="0" fontId="76" fillId="28" borderId="0" xfId="2448" applyFont="1" applyFill="1" applyAlignment="1" applyProtection="1">
      <alignment vertical="top"/>
      <protection hidden="1"/>
    </xf>
    <xf numFmtId="169" fontId="74" fillId="56" borderId="65" xfId="2448" applyNumberFormat="1" applyFont="1" applyFill="1" applyBorder="1" applyAlignment="1">
      <alignment horizontal="center" vertical="center" wrapText="1"/>
    </xf>
    <xf numFmtId="169" fontId="74" fillId="56" borderId="63" xfId="2448" applyNumberFormat="1" applyFont="1" applyFill="1" applyBorder="1" applyAlignment="1">
      <alignment horizontal="center" vertical="top" wrapText="1"/>
    </xf>
    <xf numFmtId="0" fontId="0" fillId="56" borderId="0" xfId="0" applyFill="1"/>
    <xf numFmtId="0" fontId="74" fillId="28" borderId="65" xfId="0" applyFont="1" applyFill="1" applyBorder="1" applyProtection="1">
      <protection hidden="1"/>
    </xf>
    <xf numFmtId="0" fontId="74" fillId="56" borderId="0" xfId="0" applyFont="1" applyFill="1"/>
    <xf numFmtId="0" fontId="74" fillId="0" borderId="65" xfId="0" applyFont="1" applyBorder="1" applyAlignment="1" applyProtection="1">
      <alignment horizontal="left" indent="1"/>
      <protection locked="0"/>
    </xf>
    <xf numFmtId="0" fontId="76" fillId="56" borderId="62" xfId="0" applyFont="1" applyFill="1" applyBorder="1"/>
    <xf numFmtId="0" fontId="76" fillId="56" borderId="63" xfId="0" applyFont="1" applyFill="1" applyBorder="1"/>
    <xf numFmtId="0" fontId="76" fillId="56" borderId="65" xfId="0" applyFont="1" applyFill="1" applyBorder="1"/>
    <xf numFmtId="0" fontId="76" fillId="0" borderId="65" xfId="0" applyFont="1" applyBorder="1"/>
    <xf numFmtId="0" fontId="86" fillId="58" borderId="65" xfId="0" applyFont="1" applyFill="1" applyBorder="1" applyAlignment="1" applyProtection="1">
      <alignment horizontal="left" vertical="center"/>
      <protection hidden="1"/>
    </xf>
    <xf numFmtId="0" fontId="0" fillId="0" borderId="65" xfId="0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74" fillId="0" borderId="65" xfId="0" applyFont="1" applyBorder="1" applyAlignment="1">
      <alignment horizontal="center"/>
    </xf>
    <xf numFmtId="0" fontId="76" fillId="0" borderId="0" xfId="0" applyFont="1"/>
    <xf numFmtId="0" fontId="79" fillId="56" borderId="70" xfId="0" applyFont="1" applyFill="1" applyBorder="1"/>
    <xf numFmtId="0" fontId="76" fillId="28" borderId="71" xfId="2448" applyFont="1" applyFill="1" applyBorder="1" applyAlignment="1" applyProtection="1">
      <alignment horizontal="center" vertical="top" wrapText="1"/>
      <protection hidden="1"/>
    </xf>
    <xf numFmtId="0" fontId="4" fillId="56" borderId="70" xfId="0" applyFont="1" applyFill="1" applyBorder="1" applyAlignment="1">
      <alignment horizontal="center"/>
    </xf>
    <xf numFmtId="0" fontId="0" fillId="56" borderId="70" xfId="0" applyFill="1" applyBorder="1" applyAlignment="1">
      <alignment horizontal="center"/>
    </xf>
    <xf numFmtId="0" fontId="0" fillId="0" borderId="71" xfId="0" applyBorder="1" applyAlignment="1">
      <alignment horizontal="center"/>
    </xf>
    <xf numFmtId="43" fontId="74" fillId="0" borderId="0" xfId="0" applyNumberFormat="1" applyFont="1"/>
    <xf numFmtId="0" fontId="74" fillId="0" borderId="0" xfId="0" applyFont="1" applyAlignment="1">
      <alignment horizontal="right"/>
    </xf>
    <xf numFmtId="0" fontId="76" fillId="0" borderId="65" xfId="0" applyFont="1" applyBorder="1" applyAlignment="1">
      <alignment horizontal="right"/>
    </xf>
    <xf numFmtId="0" fontId="74" fillId="57" borderId="55" xfId="0" applyFont="1" applyFill="1" applyBorder="1"/>
    <xf numFmtId="0" fontId="74" fillId="57" borderId="73" xfId="0" applyFont="1" applyFill="1" applyBorder="1"/>
    <xf numFmtId="0" fontId="76" fillId="57" borderId="72" xfId="0" applyFont="1" applyFill="1" applyBorder="1"/>
    <xf numFmtId="0" fontId="74" fillId="57" borderId="0" xfId="0" applyFont="1" applyFill="1"/>
    <xf numFmtId="0" fontId="70" fillId="59" borderId="67" xfId="0" applyFont="1" applyFill="1" applyBorder="1" applyAlignment="1">
      <alignment horizontal="centerContinuous"/>
    </xf>
    <xf numFmtId="0" fontId="70" fillId="59" borderId="68" xfId="0" applyFont="1" applyFill="1" applyBorder="1" applyAlignment="1">
      <alignment horizontal="centerContinuous"/>
    </xf>
    <xf numFmtId="0" fontId="70" fillId="59" borderId="69" xfId="0" applyFont="1" applyFill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7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3" fillId="59" borderId="0" xfId="0" applyFont="1" applyFill="1" applyAlignment="1">
      <alignment horizontal="centerContinuous"/>
    </xf>
    <xf numFmtId="0" fontId="84" fillId="59" borderId="0" xfId="0" applyFont="1" applyFill="1" applyAlignment="1">
      <alignment horizontal="centerContinuous"/>
    </xf>
    <xf numFmtId="10" fontId="74" fillId="0" borderId="65" xfId="93" applyNumberFormat="1" applyFont="1" applyBorder="1"/>
    <xf numFmtId="0" fontId="74" fillId="0" borderId="0" xfId="0" applyFont="1" applyAlignment="1">
      <alignment horizontal="left" vertical="center"/>
    </xf>
    <xf numFmtId="43" fontId="74" fillId="57" borderId="65" xfId="2447" applyFont="1" applyFill="1" applyBorder="1" applyAlignment="1">
      <alignment horizontal="left" vertical="center"/>
    </xf>
    <xf numFmtId="0" fontId="76" fillId="57" borderId="62" xfId="0" applyFont="1" applyFill="1" applyBorder="1" applyAlignment="1">
      <alignment horizontal="left" vertical="center"/>
    </xf>
    <xf numFmtId="0" fontId="76" fillId="57" borderId="63" xfId="0" applyFont="1" applyFill="1" applyBorder="1" applyAlignment="1">
      <alignment horizontal="left" vertical="center"/>
    </xf>
    <xf numFmtId="43" fontId="74" fillId="0" borderId="65" xfId="0" applyNumberFormat="1" applyFont="1" applyBorder="1" applyAlignment="1">
      <alignment horizontal="right"/>
    </xf>
    <xf numFmtId="0" fontId="76" fillId="57" borderId="74" xfId="0" applyFont="1" applyFill="1" applyBorder="1"/>
    <xf numFmtId="0" fontId="74" fillId="57" borderId="64" xfId="0" applyFont="1" applyFill="1" applyBorder="1"/>
    <xf numFmtId="41" fontId="74" fillId="0" borderId="0" xfId="0" applyNumberFormat="1" applyFont="1"/>
    <xf numFmtId="0" fontId="76" fillId="56" borderId="63" xfId="0" applyFont="1" applyFill="1" applyBorder="1" applyAlignment="1" applyProtection="1">
      <alignment horizontal="center" vertical="top"/>
      <protection hidden="1"/>
    </xf>
    <xf numFmtId="0" fontId="76" fillId="56" borderId="62" xfId="0" applyFont="1" applyFill="1" applyBorder="1" applyAlignment="1" applyProtection="1">
      <alignment horizontal="left" vertical="top"/>
      <protection hidden="1"/>
    </xf>
    <xf numFmtId="0" fontId="76" fillId="56" borderId="65" xfId="0" applyFont="1" applyFill="1" applyBorder="1" applyAlignment="1" applyProtection="1">
      <alignment horizontal="left" vertical="top" wrapText="1"/>
      <protection hidden="1"/>
    </xf>
    <xf numFmtId="0" fontId="76" fillId="28" borderId="65" xfId="2448" applyFont="1" applyFill="1" applyBorder="1" applyAlignment="1" applyProtection="1">
      <alignment horizontal="center" vertical="center" wrapText="1"/>
      <protection hidden="1"/>
    </xf>
    <xf numFmtId="0" fontId="74" fillId="55" borderId="75" xfId="0" applyFont="1" applyFill="1" applyBorder="1" applyAlignment="1" applyProtection="1">
      <alignment horizontal="left" vertical="center"/>
      <protection locked="0"/>
    </xf>
    <xf numFmtId="169" fontId="74" fillId="55" borderId="65" xfId="2448" applyNumberFormat="1" applyFont="1" applyFill="1" applyBorder="1" applyAlignment="1" applyProtection="1">
      <alignment horizontal="center" vertical="top" wrapText="1"/>
      <protection locked="0"/>
    </xf>
    <xf numFmtId="0" fontId="74" fillId="58" borderId="0" xfId="0" applyFont="1" applyFill="1" applyAlignment="1" applyProtection="1">
      <alignment vertical="top"/>
      <protection hidden="1"/>
    </xf>
    <xf numFmtId="0" fontId="76" fillId="56" borderId="0" xfId="0" applyFont="1" applyFill="1" applyAlignment="1" applyProtection="1">
      <alignment horizontal="centerContinuous" vertical="center"/>
      <protection hidden="1"/>
    </xf>
    <xf numFmtId="0" fontId="74" fillId="56" borderId="0" xfId="0" applyFont="1" applyFill="1" applyAlignment="1" applyProtection="1">
      <alignment horizontal="centerContinuous" vertical="center"/>
      <protection hidden="1"/>
    </xf>
    <xf numFmtId="0" fontId="91" fillId="56" borderId="0" xfId="2446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>
      <alignment horizontal="centerContinuous"/>
    </xf>
    <xf numFmtId="0" fontId="86" fillId="56" borderId="0" xfId="0" applyFont="1" applyFill="1" applyAlignment="1" applyProtection="1">
      <alignment horizontal="center" vertical="top"/>
      <protection hidden="1"/>
    </xf>
    <xf numFmtId="0" fontId="74" fillId="58" borderId="65" xfId="0" applyFont="1" applyFill="1" applyBorder="1" applyAlignment="1" applyProtection="1">
      <alignment horizontal="left" vertical="center"/>
      <protection hidden="1"/>
    </xf>
    <xf numFmtId="0" fontId="74" fillId="58" borderId="0" xfId="0" applyFont="1" applyFill="1" applyProtection="1">
      <protection hidden="1"/>
    </xf>
    <xf numFmtId="43" fontId="74" fillId="58" borderId="0" xfId="0" applyNumberFormat="1" applyFont="1" applyFill="1" applyProtection="1">
      <protection hidden="1"/>
    </xf>
    <xf numFmtId="0" fontId="74" fillId="58" borderId="0" xfId="0" applyFont="1" applyFill="1" applyAlignment="1" applyProtection="1">
      <alignment vertical="center"/>
      <protection hidden="1"/>
    </xf>
    <xf numFmtId="0" fontId="74" fillId="56" borderId="0" xfId="0" applyFont="1" applyFill="1" applyAlignment="1">
      <alignment vertical="center"/>
    </xf>
    <xf numFmtId="3" fontId="74" fillId="0" borderId="0" xfId="0" applyNumberFormat="1" applyFont="1" applyAlignment="1">
      <alignment vertical="top"/>
    </xf>
    <xf numFmtId="0" fontId="74" fillId="0" borderId="0" xfId="0" applyFont="1" applyAlignment="1">
      <alignment vertical="top"/>
    </xf>
    <xf numFmtId="41" fontId="74" fillId="0" borderId="0" xfId="0" applyNumberFormat="1" applyFont="1" applyAlignment="1">
      <alignment horizontal="right" vertical="top"/>
    </xf>
    <xf numFmtId="41" fontId="74" fillId="0" borderId="0" xfId="0" applyNumberFormat="1" applyFont="1" applyAlignment="1">
      <alignment vertical="top"/>
    </xf>
    <xf numFmtId="3" fontId="74" fillId="56" borderId="0" xfId="0" applyNumberFormat="1" applyFont="1" applyFill="1" applyAlignment="1">
      <alignment vertical="top"/>
    </xf>
    <xf numFmtId="0" fontId="76" fillId="0" borderId="12" xfId="0" applyFont="1" applyBorder="1" applyAlignment="1">
      <alignment vertical="top"/>
    </xf>
    <xf numFmtId="0" fontId="76" fillId="0" borderId="13" xfId="0" applyFont="1" applyBorder="1" applyAlignment="1">
      <alignment vertical="top"/>
    </xf>
    <xf numFmtId="0" fontId="74" fillId="0" borderId="13" xfId="0" applyFont="1" applyBorder="1" applyAlignment="1">
      <alignment vertical="top"/>
    </xf>
    <xf numFmtId="41" fontId="74" fillId="0" borderId="13" xfId="0" applyNumberFormat="1" applyFont="1" applyBorder="1" applyAlignment="1">
      <alignment horizontal="right" vertical="top"/>
    </xf>
    <xf numFmtId="41" fontId="76" fillId="0" borderId="13" xfId="0" applyNumberFormat="1" applyFont="1" applyBorder="1" applyAlignment="1">
      <alignment horizontal="center" vertical="top"/>
    </xf>
    <xf numFmtId="41" fontId="76" fillId="0" borderId="15" xfId="0" applyNumberFormat="1" applyFont="1" applyBorder="1" applyAlignment="1">
      <alignment horizontal="center" vertical="top"/>
    </xf>
    <xf numFmtId="0" fontId="76" fillId="0" borderId="11" xfId="0" applyFont="1" applyBorder="1" applyAlignment="1">
      <alignment vertical="top"/>
    </xf>
    <xf numFmtId="0" fontId="76" fillId="0" borderId="0" xfId="0" applyFont="1" applyAlignment="1">
      <alignment vertical="top"/>
    </xf>
    <xf numFmtId="41" fontId="76" fillId="0" borderId="0" xfId="0" applyNumberFormat="1" applyFont="1" applyAlignment="1">
      <alignment horizontal="center" vertical="top"/>
    </xf>
    <xf numFmtId="41" fontId="76" fillId="0" borderId="17" xfId="0" applyNumberFormat="1" applyFont="1" applyBorder="1" applyAlignment="1">
      <alignment horizontal="center" vertical="top"/>
    </xf>
    <xf numFmtId="0" fontId="74" fillId="0" borderId="18" xfId="0" applyFont="1" applyBorder="1" applyAlignment="1">
      <alignment vertical="top"/>
    </xf>
    <xf numFmtId="41" fontId="74" fillId="0" borderId="18" xfId="0" applyNumberFormat="1" applyFont="1" applyBorder="1" applyAlignment="1">
      <alignment horizontal="right" vertical="top"/>
    </xf>
    <xf numFmtId="41" fontId="76" fillId="0" borderId="18" xfId="0" applyNumberFormat="1" applyFont="1" applyBorder="1" applyAlignment="1">
      <alignment horizontal="center" vertical="top"/>
    </xf>
    <xf numFmtId="3" fontId="74" fillId="0" borderId="0" xfId="0" applyNumberFormat="1" applyFont="1" applyAlignment="1">
      <alignment vertical="top" wrapText="1"/>
    </xf>
    <xf numFmtId="0" fontId="74" fillId="0" borderId="11" xfId="0" applyFont="1" applyBorder="1" applyAlignment="1">
      <alignment vertical="top"/>
    </xf>
    <xf numFmtId="0" fontId="74" fillId="0" borderId="0" xfId="0" applyFont="1" applyAlignment="1">
      <alignment vertical="top" wrapText="1"/>
    </xf>
    <xf numFmtId="41" fontId="76" fillId="0" borderId="15" xfId="0" applyNumberFormat="1" applyFont="1" applyBorder="1" applyAlignment="1">
      <alignment horizontal="center" vertical="top" wrapText="1"/>
    </xf>
    <xf numFmtId="166" fontId="76" fillId="56" borderId="35" xfId="0" applyNumberFormat="1" applyFont="1" applyFill="1" applyBorder="1" applyAlignment="1">
      <alignment horizontal="center" vertical="top" wrapText="1"/>
    </xf>
    <xf numFmtId="0" fontId="76" fillId="0" borderId="0" xfId="0" applyFont="1" applyAlignment="1">
      <alignment horizontal="center" vertical="top" textRotation="60" wrapText="1"/>
    </xf>
    <xf numFmtId="0" fontId="74" fillId="0" borderId="11" xfId="0" applyFont="1" applyBorder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166" fontId="76" fillId="56" borderId="28" xfId="0" applyNumberFormat="1" applyFont="1" applyFill="1" applyBorder="1" applyAlignment="1">
      <alignment horizontal="center" vertical="top" wrapText="1"/>
    </xf>
    <xf numFmtId="41" fontId="74" fillId="0" borderId="0" xfId="0" applyNumberFormat="1" applyFont="1" applyAlignment="1">
      <alignment horizontal="right" vertical="top" wrapText="1"/>
    </xf>
    <xf numFmtId="41" fontId="74" fillId="0" borderId="0" xfId="0" applyNumberFormat="1" applyFont="1" applyAlignment="1">
      <alignment vertical="top" wrapText="1"/>
    </xf>
    <xf numFmtId="164" fontId="76" fillId="29" borderId="1" xfId="0" applyNumberFormat="1" applyFont="1" applyFill="1" applyBorder="1" applyAlignment="1" applyProtection="1">
      <alignment horizontal="center" vertical="top" wrapText="1"/>
      <protection locked="0"/>
    </xf>
    <xf numFmtId="3" fontId="74" fillId="0" borderId="11" xfId="0" applyNumberFormat="1" applyFont="1" applyBorder="1" applyAlignment="1">
      <alignment vertical="top"/>
    </xf>
    <xf numFmtId="0" fontId="74" fillId="0" borderId="0" xfId="0" applyFont="1" applyAlignment="1">
      <alignment horizontal="right" vertical="center" wrapText="1"/>
    </xf>
    <xf numFmtId="3" fontId="74" fillId="0" borderId="28" xfId="0" applyNumberFormat="1" applyFont="1" applyBorder="1" applyAlignment="1">
      <alignment vertical="top" wrapText="1"/>
    </xf>
    <xf numFmtId="3" fontId="74" fillId="0" borderId="0" xfId="0" applyNumberFormat="1" applyFont="1"/>
    <xf numFmtId="0" fontId="74" fillId="56" borderId="0" xfId="0" applyFont="1" applyFill="1" applyAlignment="1">
      <alignment vertical="center" wrapText="1"/>
    </xf>
    <xf numFmtId="41" fontId="74" fillId="0" borderId="0" xfId="0" applyNumberFormat="1" applyFont="1" applyAlignment="1">
      <alignment horizontal="right" vertical="center" wrapText="1"/>
    </xf>
    <xf numFmtId="41" fontId="74" fillId="0" borderId="27" xfId="0" applyNumberFormat="1" applyFont="1" applyBorder="1" applyAlignment="1">
      <alignment horizontal="right" vertical="center"/>
    </xf>
    <xf numFmtId="41" fontId="92" fillId="29" borderId="36" xfId="0" applyNumberFormat="1" applyFont="1" applyFill="1" applyBorder="1" applyAlignment="1" applyProtection="1">
      <alignment vertical="top" wrapText="1"/>
      <protection locked="0"/>
    </xf>
    <xf numFmtId="41" fontId="74" fillId="56" borderId="36" xfId="0" applyNumberFormat="1" applyFont="1" applyFill="1" applyBorder="1" applyAlignment="1">
      <alignment vertical="top" wrapText="1"/>
    </xf>
    <xf numFmtId="41" fontId="74" fillId="0" borderId="36" xfId="0" applyNumberFormat="1" applyFont="1" applyBorder="1" applyAlignment="1">
      <alignment vertical="top" wrapText="1"/>
    </xf>
    <xf numFmtId="41" fontId="74" fillId="29" borderId="36" xfId="0" applyNumberFormat="1" applyFont="1" applyFill="1" applyBorder="1" applyAlignment="1" applyProtection="1">
      <alignment vertical="top" wrapText="1"/>
      <protection locked="0"/>
    </xf>
    <xf numFmtId="41" fontId="74" fillId="56" borderId="23" xfId="0" applyNumberFormat="1" applyFont="1" applyFill="1" applyBorder="1" applyAlignment="1">
      <alignment vertical="top" wrapText="1"/>
    </xf>
    <xf numFmtId="41" fontId="74" fillId="0" borderId="23" xfId="0" applyNumberFormat="1" applyFont="1" applyBorder="1" applyAlignment="1">
      <alignment vertical="top" wrapText="1"/>
    </xf>
    <xf numFmtId="0" fontId="74" fillId="0" borderId="0" xfId="0" applyFont="1" applyAlignment="1">
      <alignment horizontal="left" vertical="top" indent="1"/>
    </xf>
    <xf numFmtId="0" fontId="74" fillId="0" borderId="0" xfId="0" applyFont="1" applyAlignment="1">
      <alignment horizontal="left" vertical="top"/>
    </xf>
    <xf numFmtId="41" fontId="74" fillId="56" borderId="22" xfId="0" applyNumberFormat="1" applyFont="1" applyFill="1" applyBorder="1" applyAlignment="1">
      <alignment vertical="top" wrapText="1"/>
    </xf>
    <xf numFmtId="41" fontId="74" fillId="0" borderId="22" xfId="0" applyNumberFormat="1" applyFont="1" applyBorder="1" applyAlignment="1">
      <alignment vertical="top" wrapText="1"/>
    </xf>
    <xf numFmtId="41" fontId="74" fillId="56" borderId="21" xfId="0" applyNumberFormat="1" applyFont="1" applyFill="1" applyBorder="1" applyAlignment="1">
      <alignment vertical="top" wrapText="1"/>
    </xf>
    <xf numFmtId="41" fontId="74" fillId="0" borderId="21" xfId="0" applyNumberFormat="1" applyFont="1" applyBorder="1" applyAlignment="1">
      <alignment vertical="top" wrapText="1"/>
    </xf>
    <xf numFmtId="41" fontId="74" fillId="55" borderId="36" xfId="0" applyNumberFormat="1" applyFont="1" applyFill="1" applyBorder="1" applyAlignment="1" applyProtection="1">
      <alignment vertical="top" wrapText="1"/>
      <protection locked="0"/>
    </xf>
    <xf numFmtId="41" fontId="74" fillId="0" borderId="41" xfId="0" applyNumberFormat="1" applyFont="1" applyBorder="1" applyAlignment="1">
      <alignment vertical="top" wrapText="1"/>
    </xf>
    <xf numFmtId="0" fontId="76" fillId="0" borderId="24" xfId="0" applyFont="1" applyBorder="1" applyAlignment="1">
      <alignment horizontal="left" vertical="top"/>
    </xf>
    <xf numFmtId="0" fontId="76" fillId="0" borderId="25" xfId="0" applyFont="1" applyBorder="1" applyAlignment="1">
      <alignment horizontal="left" vertical="top"/>
    </xf>
    <xf numFmtId="3" fontId="74" fillId="0" borderId="26" xfId="0" applyNumberFormat="1" applyFont="1" applyBorder="1" applyAlignment="1">
      <alignment vertical="top" wrapText="1"/>
    </xf>
    <xf numFmtId="3" fontId="74" fillId="0" borderId="25" xfId="0" applyNumberFormat="1" applyFont="1" applyBorder="1" applyAlignment="1">
      <alignment vertical="top" wrapText="1"/>
    </xf>
    <xf numFmtId="41" fontId="74" fillId="0" borderId="25" xfId="0" applyNumberFormat="1" applyFont="1" applyBorder="1" applyAlignment="1">
      <alignment horizontal="right" vertical="top" wrapText="1"/>
    </xf>
    <xf numFmtId="41" fontId="74" fillId="0" borderId="25" xfId="0" applyNumberFormat="1" applyFont="1" applyBorder="1" applyAlignment="1">
      <alignment vertical="top" wrapText="1"/>
    </xf>
    <xf numFmtId="41" fontId="93" fillId="0" borderId="37" xfId="0" applyNumberFormat="1" applyFont="1" applyBorder="1" applyAlignment="1">
      <alignment vertical="top" wrapText="1"/>
    </xf>
    <xf numFmtId="3" fontId="74" fillId="0" borderId="10" xfId="0" applyNumberFormat="1" applyFont="1" applyBorder="1" applyAlignment="1">
      <alignment vertical="top" wrapText="1"/>
    </xf>
    <xf numFmtId="41" fontId="74" fillId="0" borderId="10" xfId="0" applyNumberFormat="1" applyFont="1" applyBorder="1" applyAlignment="1">
      <alignment horizontal="right" vertical="top" wrapText="1"/>
    </xf>
    <xf numFmtId="41" fontId="74" fillId="0" borderId="10" xfId="0" applyNumberFormat="1" applyFont="1" applyBorder="1" applyAlignment="1">
      <alignment vertical="top" wrapText="1"/>
    </xf>
    <xf numFmtId="0" fontId="76" fillId="0" borderId="0" xfId="0" applyFont="1" applyAlignment="1">
      <alignment horizontal="left" vertical="top"/>
    </xf>
    <xf numFmtId="0" fontId="94" fillId="0" borderId="0" xfId="0" applyFont="1" applyAlignment="1">
      <alignment vertical="top"/>
    </xf>
    <xf numFmtId="167" fontId="74" fillId="0" borderId="27" xfId="0" applyNumberFormat="1" applyFont="1" applyBorder="1" applyAlignment="1">
      <alignment horizontal="right" vertical="center"/>
    </xf>
    <xf numFmtId="167" fontId="92" fillId="0" borderId="27" xfId="0" applyNumberFormat="1" applyFont="1" applyBorder="1" applyAlignment="1">
      <alignment horizontal="right" vertical="center"/>
    </xf>
    <xf numFmtId="0" fontId="94" fillId="0" borderId="0" xfId="0" applyFont="1" applyAlignment="1">
      <alignment horizontal="left" vertical="top"/>
    </xf>
    <xf numFmtId="41" fontId="74" fillId="0" borderId="36" xfId="0" applyNumberFormat="1" applyFont="1" applyBorder="1" applyAlignment="1">
      <alignment horizontal="right" vertical="top"/>
    </xf>
    <xf numFmtId="41" fontId="74" fillId="0" borderId="0" xfId="0" applyNumberFormat="1" applyFont="1" applyAlignment="1">
      <alignment horizontal="right" vertical="center"/>
    </xf>
    <xf numFmtId="41" fontId="74" fillId="0" borderId="0" xfId="0" applyNumberFormat="1" applyFont="1" applyAlignment="1">
      <alignment horizontal="right" wrapText="1"/>
    </xf>
    <xf numFmtId="41" fontId="74" fillId="0" borderId="38" xfId="0" applyNumberFormat="1" applyFont="1" applyBorder="1" applyAlignment="1">
      <alignment vertical="top" wrapText="1"/>
    </xf>
    <xf numFmtId="41" fontId="74" fillId="0" borderId="0" xfId="0" applyNumberFormat="1" applyFont="1" applyAlignment="1">
      <alignment horizontal="right"/>
    </xf>
    <xf numFmtId="0" fontId="95" fillId="0" borderId="0" xfId="0" applyFont="1" applyAlignment="1">
      <alignment horizontal="left" vertical="top"/>
    </xf>
    <xf numFmtId="41" fontId="74" fillId="56" borderId="0" xfId="0" applyNumberFormat="1" applyFont="1" applyFill="1" applyAlignment="1">
      <alignment vertical="top" wrapText="1"/>
    </xf>
    <xf numFmtId="41" fontId="92" fillId="55" borderId="36" xfId="0" applyNumberFormat="1" applyFont="1" applyFill="1" applyBorder="1" applyAlignment="1" applyProtection="1">
      <alignment vertical="top" wrapText="1"/>
      <protection locked="0"/>
    </xf>
    <xf numFmtId="0" fontId="82" fillId="0" borderId="0" xfId="0" applyFont="1" applyAlignment="1">
      <alignment vertical="top" wrapText="1"/>
    </xf>
    <xf numFmtId="41" fontId="82" fillId="0" borderId="0" xfId="0" applyNumberFormat="1" applyFont="1" applyAlignment="1">
      <alignment horizontal="right" vertical="top" wrapText="1"/>
    </xf>
    <xf numFmtId="41" fontId="93" fillId="0" borderId="0" xfId="0" applyNumberFormat="1" applyFont="1" applyAlignment="1">
      <alignment vertical="top" wrapText="1"/>
    </xf>
    <xf numFmtId="41" fontId="93" fillId="0" borderId="36" xfId="0" applyNumberFormat="1" applyFont="1" applyBorder="1" applyAlignment="1">
      <alignment vertical="top" wrapText="1"/>
    </xf>
    <xf numFmtId="0" fontId="76" fillId="0" borderId="39" xfId="0" applyFont="1" applyBorder="1" applyAlignment="1">
      <alignment vertical="top"/>
    </xf>
    <xf numFmtId="0" fontId="76" fillId="0" borderId="25" xfId="0" applyFont="1" applyBorder="1" applyAlignment="1">
      <alignment vertical="top"/>
    </xf>
    <xf numFmtId="0" fontId="74" fillId="0" borderId="10" xfId="0" applyFont="1" applyBorder="1" applyAlignment="1">
      <alignment vertical="top"/>
    </xf>
    <xf numFmtId="0" fontId="74" fillId="0" borderId="30" xfId="0" applyFont="1" applyBorder="1" applyAlignment="1">
      <alignment vertical="top"/>
    </xf>
    <xf numFmtId="41" fontId="74" fillId="0" borderId="21" xfId="0" applyNumberFormat="1" applyFont="1" applyBorder="1" applyAlignment="1">
      <alignment vertical="top"/>
    </xf>
    <xf numFmtId="41" fontId="74" fillId="56" borderId="36" xfId="0" applyNumberFormat="1" applyFont="1" applyFill="1" applyBorder="1" applyAlignment="1">
      <alignment vertical="top"/>
    </xf>
    <xf numFmtId="41" fontId="92" fillId="0" borderId="0" xfId="0" applyNumberFormat="1" applyFont="1" applyAlignment="1">
      <alignment vertical="top"/>
    </xf>
    <xf numFmtId="41" fontId="93" fillId="0" borderId="0" xfId="0" applyNumberFormat="1" applyFont="1" applyAlignment="1">
      <alignment vertical="top"/>
    </xf>
    <xf numFmtId="41" fontId="74" fillId="0" borderId="23" xfId="0" applyNumberFormat="1" applyFont="1" applyBorder="1" applyAlignment="1">
      <alignment vertical="top"/>
    </xf>
    <xf numFmtId="41" fontId="93" fillId="0" borderId="36" xfId="0" applyNumberFormat="1" applyFont="1" applyBorder="1" applyAlignment="1">
      <alignment horizontal="center" vertical="top"/>
    </xf>
    <xf numFmtId="41" fontId="74" fillId="0" borderId="25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vertical="top"/>
    </xf>
    <xf numFmtId="0" fontId="74" fillId="56" borderId="0" xfId="0" applyFont="1" applyFill="1" applyAlignment="1">
      <alignment vertical="top"/>
    </xf>
    <xf numFmtId="41" fontId="74" fillId="29" borderId="29" xfId="0" applyNumberFormat="1" applyFont="1" applyFill="1" applyBorder="1" applyAlignment="1" applyProtection="1">
      <alignment vertical="top"/>
      <protection locked="0"/>
    </xf>
    <xf numFmtId="41" fontId="74" fillId="56" borderId="42" xfId="0" applyNumberFormat="1" applyFont="1" applyFill="1" applyBorder="1" applyAlignment="1">
      <alignment vertical="top"/>
    </xf>
    <xf numFmtId="41" fontId="74" fillId="0" borderId="42" xfId="0" applyNumberFormat="1" applyFont="1" applyBorder="1" applyAlignment="1">
      <alignment vertical="top"/>
    </xf>
    <xf numFmtId="41" fontId="74" fillId="56" borderId="21" xfId="0" applyNumberFormat="1" applyFont="1" applyFill="1" applyBorder="1" applyAlignment="1">
      <alignment vertical="top"/>
    </xf>
    <xf numFmtId="3" fontId="76" fillId="0" borderId="0" xfId="0" applyNumberFormat="1" applyFont="1" applyAlignment="1">
      <alignment vertical="top"/>
    </xf>
    <xf numFmtId="41" fontId="76" fillId="0" borderId="0" xfId="0" applyNumberFormat="1" applyFont="1" applyAlignment="1">
      <alignment horizontal="right" vertical="top"/>
    </xf>
    <xf numFmtId="41" fontId="76" fillId="56" borderId="42" xfId="0" applyNumberFormat="1" applyFont="1" applyFill="1" applyBorder="1" applyAlignment="1">
      <alignment vertical="top"/>
    </xf>
    <xf numFmtId="41" fontId="76" fillId="0" borderId="42" xfId="0" applyNumberFormat="1" applyFont="1" applyBorder="1" applyAlignment="1">
      <alignment vertical="top"/>
    </xf>
    <xf numFmtId="41" fontId="74" fillId="56" borderId="27" xfId="0" applyNumberFormat="1" applyFont="1" applyFill="1" applyBorder="1" applyAlignment="1">
      <alignment vertical="top"/>
    </xf>
    <xf numFmtId="41" fontId="76" fillId="0" borderId="25" xfId="0" applyNumberFormat="1" applyFont="1" applyBorder="1" applyAlignment="1">
      <alignment horizontal="right" vertical="top"/>
    </xf>
    <xf numFmtId="41" fontId="74" fillId="0" borderId="25" xfId="0" applyNumberFormat="1" applyFont="1" applyBorder="1" applyAlignment="1">
      <alignment vertical="top"/>
    </xf>
    <xf numFmtId="41" fontId="76" fillId="0" borderId="37" xfId="0" applyNumberFormat="1" applyFont="1" applyBorder="1" applyAlignment="1">
      <alignment vertical="top"/>
    </xf>
    <xf numFmtId="3" fontId="74" fillId="0" borderId="0" xfId="0" applyNumberFormat="1" applyFont="1" applyAlignment="1">
      <alignment wrapText="1"/>
    </xf>
    <xf numFmtId="41" fontId="74" fillId="0" borderId="36" xfId="0" applyNumberFormat="1" applyFont="1" applyBorder="1" applyAlignment="1">
      <alignment vertical="center" wrapText="1"/>
    </xf>
    <xf numFmtId="3" fontId="74" fillId="0" borderId="0" xfId="0" applyNumberFormat="1" applyFont="1" applyAlignment="1">
      <alignment vertical="center"/>
    </xf>
    <xf numFmtId="0" fontId="76" fillId="56" borderId="54" xfId="2448" applyFont="1" applyFill="1" applyBorder="1" applyAlignment="1" applyProtection="1">
      <alignment horizontal="left" vertical="center" wrapText="1"/>
      <protection hidden="1"/>
    </xf>
    <xf numFmtId="0" fontId="76" fillId="56" borderId="54" xfId="2448" applyFont="1" applyFill="1" applyBorder="1" applyAlignment="1" applyProtection="1">
      <alignment horizontal="center" vertical="center" wrapText="1"/>
      <protection hidden="1"/>
    </xf>
    <xf numFmtId="169" fontId="74" fillId="56" borderId="54" xfId="2448" applyNumberFormat="1" applyFont="1" applyFill="1" applyBorder="1" applyAlignment="1">
      <alignment horizontal="center" vertical="top" wrapText="1"/>
    </xf>
    <xf numFmtId="0" fontId="74" fillId="28" borderId="57" xfId="2448" applyFont="1" applyFill="1" applyBorder="1" applyAlignment="1" applyProtection="1">
      <alignment horizontal="left" vertical="top" indent="1"/>
      <protection hidden="1"/>
    </xf>
    <xf numFmtId="0" fontId="0" fillId="56" borderId="49" xfId="0" applyFill="1" applyBorder="1"/>
    <xf numFmtId="0" fontId="74" fillId="28" borderId="57" xfId="2448" applyFont="1" applyFill="1" applyBorder="1" applyAlignment="1" applyProtection="1">
      <alignment horizontal="left" vertical="center" indent="1"/>
      <protection hidden="1"/>
    </xf>
    <xf numFmtId="0" fontId="76" fillId="28" borderId="57" xfId="2448" applyFont="1" applyFill="1" applyBorder="1" applyAlignment="1" applyProtection="1">
      <alignment vertical="center"/>
      <protection hidden="1"/>
    </xf>
    <xf numFmtId="0" fontId="85" fillId="0" borderId="57" xfId="0" applyFont="1" applyBorder="1" applyAlignment="1" applyProtection="1">
      <alignment horizontal="centerContinuous" vertical="center"/>
      <protection hidden="1"/>
    </xf>
    <xf numFmtId="0" fontId="76" fillId="0" borderId="48" xfId="0" applyFont="1" applyBorder="1" applyAlignment="1" applyProtection="1">
      <alignment horizontal="centerContinuous" vertical="center"/>
      <protection hidden="1"/>
    </xf>
    <xf numFmtId="0" fontId="76" fillId="0" borderId="49" xfId="0" applyFont="1" applyBorder="1" applyAlignment="1" applyProtection="1">
      <alignment horizontal="centerContinuous" vertical="center"/>
      <protection hidden="1"/>
    </xf>
    <xf numFmtId="0" fontId="74" fillId="56" borderId="0" xfId="2448" applyFont="1" applyFill="1" applyAlignment="1" applyProtection="1">
      <alignment vertical="top"/>
      <protection hidden="1"/>
    </xf>
    <xf numFmtId="0" fontId="76" fillId="56" borderId="0" xfId="2448" applyFont="1" applyFill="1" applyAlignment="1" applyProtection="1">
      <alignment vertical="center"/>
      <protection hidden="1"/>
    </xf>
    <xf numFmtId="41" fontId="90" fillId="32" borderId="57" xfId="96" applyNumberFormat="1" applyFont="1" applyFill="1" applyBorder="1" applyAlignment="1">
      <alignment horizontal="centerContinuous" vertical="center"/>
    </xf>
    <xf numFmtId="41" fontId="90" fillId="32" borderId="48" xfId="96" applyNumberFormat="1" applyFont="1" applyFill="1" applyBorder="1" applyAlignment="1">
      <alignment horizontal="centerContinuous" vertical="center"/>
    </xf>
    <xf numFmtId="41" fontId="90" fillId="32" borderId="49" xfId="96" applyNumberFormat="1" applyFont="1" applyFill="1" applyBorder="1" applyAlignment="1">
      <alignment horizontal="centerContinuous" vertical="center"/>
    </xf>
    <xf numFmtId="0" fontId="76" fillId="28" borderId="0" xfId="2448" applyFont="1" applyFill="1" applyAlignment="1" applyProtection="1">
      <alignment vertical="top" wrapText="1"/>
      <protection hidden="1"/>
    </xf>
    <xf numFmtId="0" fontId="74" fillId="56" borderId="50" xfId="2448" applyFont="1" applyFill="1" applyBorder="1" applyAlignment="1" applyProtection="1">
      <alignment vertical="top"/>
      <protection hidden="1"/>
    </xf>
    <xf numFmtId="0" fontId="74" fillId="56" borderId="50" xfId="2448" applyFont="1" applyFill="1" applyBorder="1" applyAlignment="1" applyProtection="1">
      <alignment horizontal="center" vertical="center"/>
      <protection hidden="1"/>
    </xf>
    <xf numFmtId="0" fontId="74" fillId="56" borderId="45" xfId="2448" applyFont="1" applyFill="1" applyBorder="1" applyAlignment="1" applyProtection="1">
      <alignment vertical="top"/>
      <protection hidden="1"/>
    </xf>
    <xf numFmtId="0" fontId="74" fillId="56" borderId="45" xfId="2448" applyFont="1" applyFill="1" applyBorder="1" applyAlignment="1" applyProtection="1">
      <alignment horizontal="center" vertical="center"/>
      <protection hidden="1"/>
    </xf>
    <xf numFmtId="0" fontId="74" fillId="56" borderId="50" xfId="2448" applyFont="1" applyFill="1" applyBorder="1" applyAlignment="1" applyProtection="1">
      <alignment vertical="center"/>
      <protection hidden="1"/>
    </xf>
    <xf numFmtId="167" fontId="74" fillId="0" borderId="52" xfId="0" applyNumberFormat="1" applyFont="1" applyBorder="1" applyAlignment="1">
      <alignment vertical="center" wrapText="1"/>
    </xf>
    <xf numFmtId="41" fontId="74" fillId="0" borderId="31" xfId="0" applyNumberFormat="1" applyFont="1" applyBorder="1" applyAlignment="1">
      <alignment vertical="center" wrapText="1"/>
    </xf>
    <xf numFmtId="0" fontId="74" fillId="57" borderId="65" xfId="0" applyFont="1" applyFill="1" applyBorder="1"/>
    <xf numFmtId="0" fontId="74" fillId="57" borderId="63" xfId="0" applyFont="1" applyFill="1" applyBorder="1"/>
    <xf numFmtId="41" fontId="93" fillId="0" borderId="80" xfId="0" applyNumberFormat="1" applyFont="1" applyBorder="1" applyAlignment="1">
      <alignment vertical="top" wrapText="1"/>
    </xf>
    <xf numFmtId="3" fontId="74" fillId="0" borderId="30" xfId="0" applyNumberFormat="1" applyFont="1" applyBorder="1" applyAlignment="1">
      <alignment vertical="top"/>
    </xf>
    <xf numFmtId="3" fontId="74" fillId="0" borderId="10" xfId="0" applyNumberFormat="1" applyFont="1" applyBorder="1" applyAlignment="1">
      <alignment vertical="top"/>
    </xf>
    <xf numFmtId="41" fontId="74" fillId="55" borderId="52" xfId="0" applyNumberFormat="1" applyFont="1" applyFill="1" applyBorder="1" applyAlignment="1" applyProtection="1">
      <alignment vertical="top" wrapText="1"/>
      <protection locked="0"/>
    </xf>
    <xf numFmtId="41" fontId="74" fillId="29" borderId="52" xfId="0" applyNumberFormat="1" applyFont="1" applyFill="1" applyBorder="1" applyAlignment="1" applyProtection="1">
      <alignment vertical="top" wrapText="1"/>
      <protection locked="0"/>
    </xf>
    <xf numFmtId="41" fontId="92" fillId="55" borderId="52" xfId="0" applyNumberFormat="1" applyFont="1" applyFill="1" applyBorder="1" applyAlignment="1" applyProtection="1">
      <alignment vertical="top" wrapText="1"/>
      <protection locked="0"/>
    </xf>
    <xf numFmtId="41" fontId="93" fillId="0" borderId="80" xfId="0" applyNumberFormat="1" applyFont="1" applyBorder="1" applyAlignment="1">
      <alignment horizontal="center" vertical="top"/>
    </xf>
    <xf numFmtId="41" fontId="74" fillId="56" borderId="80" xfId="0" applyNumberFormat="1" applyFont="1" applyFill="1" applyBorder="1" applyAlignment="1">
      <alignment vertical="top" wrapText="1"/>
    </xf>
    <xf numFmtId="41" fontId="74" fillId="0" borderId="80" xfId="0" applyNumberFormat="1" applyFont="1" applyBorder="1" applyAlignment="1">
      <alignment vertical="top" wrapText="1"/>
    </xf>
    <xf numFmtId="0" fontId="74" fillId="0" borderId="10" xfId="0" applyFont="1" applyBorder="1" applyAlignment="1">
      <alignment horizontal="left" vertical="top"/>
    </xf>
    <xf numFmtId="41" fontId="74" fillId="56" borderId="10" xfId="0" applyNumberFormat="1" applyFont="1" applyFill="1" applyBorder="1" applyAlignment="1">
      <alignment vertical="top" wrapText="1"/>
    </xf>
    <xf numFmtId="170" fontId="74" fillId="55" borderId="65" xfId="2450" applyNumberFormat="1" applyFont="1" applyFill="1" applyBorder="1" applyAlignment="1" applyProtection="1">
      <alignment horizontal="center" vertical="center"/>
      <protection locked="0"/>
    </xf>
    <xf numFmtId="41" fontId="90" fillId="32" borderId="0" xfId="96" applyNumberFormat="1" applyFont="1" applyFill="1" applyAlignment="1">
      <alignment horizontal="centerContinuous" vertical="center"/>
    </xf>
    <xf numFmtId="0" fontId="74" fillId="55" borderId="65" xfId="0" applyFont="1" applyFill="1" applyBorder="1" applyAlignment="1" applyProtection="1">
      <alignment horizontal="left" vertical="center"/>
      <protection locked="0"/>
    </xf>
    <xf numFmtId="0" fontId="76" fillId="56" borderId="54" xfId="0" applyFont="1" applyFill="1" applyBorder="1" applyAlignment="1">
      <alignment horizontal="centerContinuous" vertical="center"/>
    </xf>
    <xf numFmtId="41" fontId="74" fillId="56" borderId="36" xfId="0" applyNumberFormat="1" applyFont="1" applyFill="1" applyBorder="1" applyAlignment="1">
      <alignment vertical="center" wrapText="1"/>
    </xf>
    <xf numFmtId="0" fontId="74" fillId="55" borderId="54" xfId="0" applyFont="1" applyFill="1" applyBorder="1"/>
    <xf numFmtId="0" fontId="74" fillId="60" borderId="54" xfId="0" applyFont="1" applyFill="1" applyBorder="1"/>
    <xf numFmtId="0" fontId="74" fillId="28" borderId="54" xfId="0" applyFont="1" applyFill="1" applyBorder="1" applyAlignment="1">
      <alignment wrapText="1"/>
    </xf>
    <xf numFmtId="0" fontId="74" fillId="56" borderId="0" xfId="45" applyFont="1" applyFill="1"/>
    <xf numFmtId="0" fontId="75" fillId="56" borderId="0" xfId="45" applyFont="1" applyFill="1" applyAlignment="1">
      <alignment horizontal="centerContinuous"/>
    </xf>
    <xf numFmtId="0" fontId="76" fillId="56" borderId="0" xfId="0" applyFont="1" applyFill="1" applyAlignment="1">
      <alignment horizontal="center"/>
    </xf>
    <xf numFmtId="0" fontId="74" fillId="55" borderId="65" xfId="2448" applyFont="1" applyFill="1" applyBorder="1" applyAlignment="1" applyProtection="1">
      <alignment horizontal="left" vertical="top" wrapText="1"/>
      <protection locked="0"/>
    </xf>
    <xf numFmtId="170" fontId="74" fillId="56" borderId="65" xfId="2450" applyNumberFormat="1" applyFont="1" applyFill="1" applyBorder="1" applyAlignment="1" applyProtection="1">
      <alignment horizontal="center" vertical="center"/>
    </xf>
    <xf numFmtId="0" fontId="74" fillId="56" borderId="54" xfId="0" applyFont="1" applyFill="1" applyBorder="1" applyAlignment="1">
      <alignment horizontal="centerContinuous" vertical="center"/>
    </xf>
    <xf numFmtId="0" fontId="76" fillId="56" borderId="48" xfId="0" applyFont="1" applyFill="1" applyBorder="1" applyAlignment="1" applyProtection="1">
      <alignment horizontal="centerContinuous" vertical="center"/>
      <protection hidden="1"/>
    </xf>
    <xf numFmtId="0" fontId="76" fillId="0" borderId="0" xfId="0" applyFont="1" applyAlignment="1" applyProtection="1">
      <alignment horizontal="centerContinuous" vertical="center"/>
      <protection hidden="1"/>
    </xf>
    <xf numFmtId="0" fontId="76" fillId="28" borderId="0" xfId="2448" applyFont="1" applyFill="1" applyAlignment="1" applyProtection="1">
      <alignment vertical="center"/>
      <protection hidden="1"/>
    </xf>
    <xf numFmtId="169" fontId="74" fillId="56" borderId="0" xfId="2448" applyNumberFormat="1" applyFont="1" applyFill="1" applyAlignment="1">
      <alignment horizontal="center" vertical="center" wrapText="1"/>
    </xf>
    <xf numFmtId="0" fontId="74" fillId="56" borderId="0" xfId="2448" applyFont="1" applyFill="1" applyAlignment="1" applyProtection="1">
      <alignment vertical="center"/>
      <protection hidden="1"/>
    </xf>
    <xf numFmtId="0" fontId="74" fillId="55" borderId="65" xfId="2448" applyFont="1" applyFill="1" applyBorder="1" applyAlignment="1" applyProtection="1">
      <alignment horizontal="left" vertical="center" wrapText="1"/>
      <protection locked="0"/>
    </xf>
    <xf numFmtId="0" fontId="4" fillId="56" borderId="0" xfId="0" applyFont="1" applyFill="1"/>
    <xf numFmtId="0" fontId="76" fillId="56" borderId="0" xfId="2448" applyFont="1" applyFill="1" applyAlignment="1" applyProtection="1">
      <alignment horizontal="left" vertical="center" wrapText="1"/>
      <protection hidden="1"/>
    </xf>
    <xf numFmtId="2" fontId="74" fillId="28" borderId="0" xfId="2448" applyNumberFormat="1" applyFont="1" applyFill="1" applyAlignment="1" applyProtection="1">
      <alignment horizontal="center" vertical="center" wrapText="1"/>
      <protection hidden="1"/>
    </xf>
    <xf numFmtId="0" fontId="76" fillId="28" borderId="54" xfId="2448" applyFont="1" applyFill="1" applyBorder="1" applyAlignment="1" applyProtection="1">
      <alignment horizontal="center" vertical="top" wrapText="1"/>
      <protection hidden="1"/>
    </xf>
    <xf numFmtId="0" fontId="85" fillId="56" borderId="0" xfId="0" applyFont="1" applyFill="1" applyAlignment="1" applyProtection="1">
      <alignment horizontal="centerContinuous" vertical="center"/>
      <protection hidden="1"/>
    </xf>
    <xf numFmtId="41" fontId="90" fillId="32" borderId="54" xfId="96" applyNumberFormat="1" applyFont="1" applyFill="1" applyBorder="1" applyAlignment="1">
      <alignment horizontal="centerContinuous" vertical="center"/>
    </xf>
    <xf numFmtId="0" fontId="75" fillId="56" borderId="0" xfId="2448" applyFont="1" applyFill="1" applyAlignment="1" applyProtection="1">
      <alignment horizontal="center" vertical="center"/>
      <protection hidden="1"/>
    </xf>
    <xf numFmtId="0" fontId="74" fillId="56" borderId="46" xfId="2448" applyFont="1" applyFill="1" applyBorder="1" applyAlignment="1" applyProtection="1">
      <alignment vertical="top"/>
      <protection hidden="1"/>
    </xf>
    <xf numFmtId="0" fontId="89" fillId="60" borderId="54" xfId="2448" applyFont="1" applyFill="1" applyBorder="1" applyAlignment="1">
      <alignment horizontal="centerContinuous" vertical="top" wrapText="1"/>
    </xf>
    <xf numFmtId="174" fontId="74" fillId="56" borderId="0" xfId="0" applyNumberFormat="1" applyFont="1" applyFill="1" applyAlignment="1" applyProtection="1">
      <alignment horizontal="left" vertical="center"/>
      <protection locked="0"/>
    </xf>
    <xf numFmtId="0" fontId="76" fillId="56" borderId="57" xfId="0" applyFont="1" applyFill="1" applyBorder="1" applyProtection="1">
      <protection hidden="1"/>
    </xf>
    <xf numFmtId="0" fontId="76" fillId="56" borderId="48" xfId="0" applyFont="1" applyFill="1" applyBorder="1" applyProtection="1">
      <protection hidden="1"/>
    </xf>
    <xf numFmtId="0" fontId="76" fillId="55" borderId="54" xfId="0" applyFont="1" applyFill="1" applyBorder="1" applyAlignment="1" applyProtection="1">
      <alignment horizontal="center" vertical="center"/>
      <protection locked="0"/>
    </xf>
    <xf numFmtId="0" fontId="76" fillId="56" borderId="0" xfId="0" applyFont="1" applyFill="1" applyAlignment="1" applyProtection="1">
      <alignment horizontal="left" vertical="top" wrapText="1"/>
      <protection hidden="1"/>
    </xf>
    <xf numFmtId="0" fontId="74" fillId="56" borderId="65" xfId="0" applyFont="1" applyFill="1" applyBorder="1" applyAlignment="1">
      <alignment horizontal="left" vertical="center"/>
    </xf>
    <xf numFmtId="0" fontId="86" fillId="58" borderId="97" xfId="0" applyFont="1" applyFill="1" applyBorder="1" applyAlignment="1" applyProtection="1">
      <alignment vertical="center"/>
      <protection hidden="1"/>
    </xf>
    <xf numFmtId="0" fontId="98" fillId="58" borderId="96" xfId="0" applyFont="1" applyFill="1" applyBorder="1" applyAlignment="1" applyProtection="1">
      <alignment vertical="center"/>
      <protection hidden="1"/>
    </xf>
    <xf numFmtId="175" fontId="74" fillId="55" borderId="65" xfId="0" applyNumberFormat="1" applyFont="1" applyFill="1" applyBorder="1" applyAlignment="1" applyProtection="1">
      <alignment vertical="center"/>
      <protection locked="0"/>
    </xf>
    <xf numFmtId="0" fontId="97" fillId="58" borderId="82" xfId="0" applyFont="1" applyFill="1" applyBorder="1" applyAlignment="1" applyProtection="1">
      <alignment vertical="center"/>
      <protection hidden="1"/>
    </xf>
    <xf numFmtId="0" fontId="97" fillId="58" borderId="47" xfId="0" applyFont="1" applyFill="1" applyBorder="1" applyAlignment="1" applyProtection="1">
      <alignment vertical="center"/>
      <protection hidden="1"/>
    </xf>
    <xf numFmtId="0" fontId="97" fillId="58" borderId="92" xfId="0" applyFont="1" applyFill="1" applyBorder="1" applyAlignment="1" applyProtection="1">
      <alignment vertical="center"/>
      <protection hidden="1"/>
    </xf>
    <xf numFmtId="0" fontId="97" fillId="58" borderId="93" xfId="0" applyFont="1" applyFill="1" applyBorder="1" applyAlignment="1" applyProtection="1">
      <alignment vertical="center"/>
      <protection hidden="1"/>
    </xf>
    <xf numFmtId="0" fontId="97" fillId="58" borderId="83" xfId="0" applyFont="1" applyFill="1" applyBorder="1" applyAlignment="1" applyProtection="1">
      <alignment vertical="center"/>
      <protection hidden="1"/>
    </xf>
    <xf numFmtId="0" fontId="97" fillId="58" borderId="84" xfId="0" applyFont="1" applyFill="1" applyBorder="1" applyAlignment="1" applyProtection="1">
      <alignment vertical="center"/>
      <protection hidden="1"/>
    </xf>
    <xf numFmtId="0" fontId="97" fillId="58" borderId="92" xfId="0" applyFont="1" applyFill="1" applyBorder="1" applyProtection="1">
      <protection hidden="1"/>
    </xf>
    <xf numFmtId="0" fontId="97" fillId="58" borderId="93" xfId="0" applyFont="1" applyFill="1" applyBorder="1" applyProtection="1">
      <protection hidden="1"/>
    </xf>
    <xf numFmtId="0" fontId="97" fillId="58" borderId="0" xfId="0" applyFont="1" applyFill="1" applyAlignment="1" applyProtection="1">
      <alignment vertical="center"/>
      <protection hidden="1"/>
    </xf>
    <xf numFmtId="43" fontId="97" fillId="56" borderId="0" xfId="0" applyNumberFormat="1" applyFont="1" applyFill="1" applyAlignment="1" applyProtection="1">
      <alignment horizontal="center" vertical="center" wrapText="1"/>
      <protection hidden="1"/>
    </xf>
    <xf numFmtId="0" fontId="74" fillId="56" borderId="0" xfId="0" applyFont="1" applyFill="1" applyAlignment="1">
      <alignment wrapText="1"/>
    </xf>
    <xf numFmtId="0" fontId="74" fillId="0" borderId="66" xfId="0" applyFont="1" applyBorder="1"/>
    <xf numFmtId="0" fontId="74" fillId="0" borderId="53" xfId="0" applyFont="1" applyBorder="1"/>
    <xf numFmtId="0" fontId="74" fillId="0" borderId="58" xfId="0" applyFont="1" applyBorder="1"/>
    <xf numFmtId="0" fontId="74" fillId="0" borderId="43" xfId="0" applyFont="1" applyBorder="1"/>
    <xf numFmtId="0" fontId="74" fillId="0" borderId="44" xfId="0" applyFont="1" applyBorder="1"/>
    <xf numFmtId="0" fontId="96" fillId="0" borderId="43" xfId="0" applyFont="1" applyBorder="1"/>
    <xf numFmtId="0" fontId="75" fillId="0" borderId="0" xfId="0" applyFont="1" applyAlignment="1">
      <alignment horizontal="centerContinuous" vertical="center" wrapText="1"/>
    </xf>
    <xf numFmtId="0" fontId="75" fillId="0" borderId="0" xfId="0" applyFont="1" applyAlignment="1">
      <alignment horizontal="centerContinuous" vertical="center"/>
    </xf>
    <xf numFmtId="0" fontId="96" fillId="0" borderId="0" xfId="0" applyFont="1" applyAlignment="1">
      <alignment horizontal="centerContinuous" vertical="center"/>
    </xf>
    <xf numFmtId="0" fontId="96" fillId="0" borderId="44" xfId="0" applyFont="1" applyBorder="1"/>
    <xf numFmtId="0" fontId="74" fillId="0" borderId="43" xfId="0" applyFont="1" applyBorder="1" applyAlignment="1">
      <alignment wrapText="1"/>
    </xf>
    <xf numFmtId="0" fontId="74" fillId="0" borderId="77" xfId="0" applyFont="1" applyBorder="1"/>
    <xf numFmtId="0" fontId="74" fillId="0" borderId="44" xfId="0" applyFont="1" applyBorder="1" applyAlignment="1">
      <alignment wrapText="1"/>
    </xf>
    <xf numFmtId="0" fontId="74" fillId="0" borderId="79" xfId="0" applyFont="1" applyBorder="1"/>
    <xf numFmtId="0" fontId="76" fillId="0" borderId="0" xfId="0" quotePrefix="1" applyFont="1" applyAlignment="1">
      <alignment horizontal="left"/>
    </xf>
    <xf numFmtId="0" fontId="74" fillId="0" borderId="55" xfId="0" applyFont="1" applyBorder="1"/>
    <xf numFmtId="0" fontId="74" fillId="0" borderId="0" xfId="0" quotePrefix="1" applyFont="1" applyAlignment="1">
      <alignment horizontal="left"/>
    </xf>
    <xf numFmtId="0" fontId="81" fillId="0" borderId="54" xfId="2446" applyFill="1" applyBorder="1" applyAlignment="1" applyProtection="1">
      <alignment horizontal="left"/>
    </xf>
    <xf numFmtId="0" fontId="74" fillId="0" borderId="54" xfId="0" quotePrefix="1" applyFont="1" applyBorder="1" applyAlignment="1">
      <alignment wrapText="1"/>
    </xf>
    <xf numFmtId="0" fontId="81" fillId="0" borderId="54" xfId="2446" quotePrefix="1" applyFill="1" applyBorder="1" applyAlignment="1" applyProtection="1">
      <alignment horizontal="left"/>
    </xf>
    <xf numFmtId="0" fontId="54" fillId="0" borderId="54" xfId="2446" applyFont="1" applyFill="1" applyBorder="1" applyAlignment="1" applyProtection="1">
      <alignment horizontal="left" vertical="top"/>
    </xf>
    <xf numFmtId="0" fontId="74" fillId="0" borderId="54" xfId="0" quotePrefix="1" applyFont="1" applyBorder="1" applyAlignment="1">
      <alignment horizontal="left" vertical="top" wrapText="1"/>
    </xf>
    <xf numFmtId="0" fontId="91" fillId="0" borderId="0" xfId="2446" quotePrefix="1" applyFont="1" applyFill="1" applyBorder="1" applyAlignment="1" applyProtection="1">
      <alignment horizontal="left"/>
    </xf>
    <xf numFmtId="0" fontId="74" fillId="0" borderId="0" xfId="0" quotePrefix="1" applyFont="1"/>
    <xf numFmtId="0" fontId="74" fillId="0" borderId="78" xfId="0" applyFont="1" applyBorder="1" applyAlignment="1">
      <alignment wrapText="1"/>
    </xf>
    <xf numFmtId="0" fontId="76" fillId="0" borderId="54" xfId="0" applyFont="1" applyBorder="1"/>
    <xf numFmtId="0" fontId="74" fillId="63" borderId="54" xfId="0" applyFont="1" applyFill="1" applyBorder="1"/>
    <xf numFmtId="0" fontId="76" fillId="0" borderId="54" xfId="0" applyFont="1" applyBorder="1" applyAlignment="1">
      <alignment horizontal="center"/>
    </xf>
    <xf numFmtId="0" fontId="74" fillId="61" borderId="54" xfId="0" applyFont="1" applyFill="1" applyBorder="1" applyAlignment="1">
      <alignment horizontal="center"/>
    </xf>
    <xf numFmtId="0" fontId="100" fillId="0" borderId="77" xfId="0" applyFont="1" applyBorder="1"/>
    <xf numFmtId="41" fontId="74" fillId="0" borderId="78" xfId="0" applyNumberFormat="1" applyFont="1" applyBorder="1"/>
    <xf numFmtId="0" fontId="74" fillId="0" borderId="78" xfId="0" applyFont="1" applyBorder="1"/>
    <xf numFmtId="0" fontId="82" fillId="62" borderId="54" xfId="0" applyFont="1" applyFill="1" applyBorder="1"/>
    <xf numFmtId="0" fontId="74" fillId="62" borderId="54" xfId="0" applyFont="1" applyFill="1" applyBorder="1" applyAlignment="1">
      <alignment horizontal="center" vertical="center"/>
    </xf>
    <xf numFmtId="0" fontId="83" fillId="64" borderId="68" xfId="0" applyFont="1" applyFill="1" applyBorder="1"/>
    <xf numFmtId="0" fontId="74" fillId="0" borderId="57" xfId="0" applyFont="1" applyBorder="1"/>
    <xf numFmtId="0" fontId="74" fillId="0" borderId="48" xfId="0" applyFont="1" applyBorder="1"/>
    <xf numFmtId="0" fontId="74" fillId="0" borderId="49" xfId="0" applyFont="1" applyBorder="1"/>
    <xf numFmtId="0" fontId="76" fillId="0" borderId="99" xfId="0" applyFont="1" applyBorder="1"/>
    <xf numFmtId="0" fontId="76" fillId="0" borderId="100" xfId="0" applyFont="1" applyBorder="1"/>
    <xf numFmtId="41" fontId="76" fillId="0" borderId="35" xfId="0" applyNumberFormat="1" applyFont="1" applyBorder="1" applyAlignment="1">
      <alignment horizontal="center" vertical="top"/>
    </xf>
    <xf numFmtId="41" fontId="74" fillId="29" borderId="1" xfId="0" applyNumberFormat="1" applyFont="1" applyFill="1" applyBorder="1" applyAlignment="1" applyProtection="1">
      <alignment vertical="top" wrapText="1"/>
      <protection locked="0"/>
    </xf>
    <xf numFmtId="41" fontId="92" fillId="29" borderId="1" xfId="0" applyNumberFormat="1" applyFont="1" applyFill="1" applyBorder="1" applyAlignment="1" applyProtection="1">
      <alignment vertical="top" wrapText="1"/>
      <protection locked="0"/>
    </xf>
    <xf numFmtId="41" fontId="74" fillId="56" borderId="101" xfId="0" applyNumberFormat="1" applyFont="1" applyFill="1" applyBorder="1" applyAlignment="1">
      <alignment vertical="top" wrapText="1"/>
    </xf>
    <xf numFmtId="41" fontId="74" fillId="0" borderId="101" xfId="0" applyNumberFormat="1" applyFont="1" applyBorder="1" applyAlignment="1">
      <alignment vertical="top" wrapText="1"/>
    </xf>
    <xf numFmtId="41" fontId="74" fillId="55" borderId="1" xfId="0" applyNumberFormat="1" applyFont="1" applyFill="1" applyBorder="1" applyAlignment="1" applyProtection="1">
      <alignment vertical="top" wrapText="1"/>
      <protection locked="0"/>
    </xf>
    <xf numFmtId="41" fontId="74" fillId="29" borderId="101" xfId="0" applyNumberFormat="1" applyFont="1" applyFill="1" applyBorder="1" applyAlignment="1" applyProtection="1">
      <alignment vertical="top" wrapText="1"/>
      <protection locked="0"/>
    </xf>
    <xf numFmtId="41" fontId="74" fillId="29" borderId="103" xfId="0" applyNumberFormat="1" applyFont="1" applyFill="1" applyBorder="1" applyAlignment="1" applyProtection="1">
      <alignment vertical="top"/>
      <protection locked="0"/>
    </xf>
    <xf numFmtId="41" fontId="74" fillId="29" borderId="102" xfId="0" applyNumberFormat="1" applyFont="1" applyFill="1" applyBorder="1" applyAlignment="1" applyProtection="1">
      <alignment vertical="top"/>
      <protection locked="0"/>
    </xf>
    <xf numFmtId="10" fontId="74" fillId="0" borderId="57" xfId="93" applyNumberFormat="1" applyFont="1" applyBorder="1"/>
    <xf numFmtId="0" fontId="76" fillId="28" borderId="57" xfId="2448" applyFont="1" applyFill="1" applyBorder="1" applyAlignment="1" applyProtection="1">
      <alignment horizontal="center" vertical="top" wrapText="1"/>
      <protection hidden="1"/>
    </xf>
    <xf numFmtId="0" fontId="76" fillId="0" borderId="54" xfId="0" applyFont="1" applyBorder="1" applyAlignment="1">
      <alignment horizontal="right"/>
    </xf>
    <xf numFmtId="175" fontId="74" fillId="0" borderId="0" xfId="2447" applyNumberFormat="1" applyFont="1"/>
    <xf numFmtId="0" fontId="74" fillId="57" borderId="54" xfId="0" applyFont="1" applyFill="1" applyBorder="1" applyAlignment="1">
      <alignment horizontal="right" vertical="center"/>
    </xf>
    <xf numFmtId="43" fontId="74" fillId="57" borderId="54" xfId="0" applyNumberFormat="1" applyFont="1" applyFill="1" applyBorder="1" applyAlignment="1">
      <alignment horizontal="left" vertical="center"/>
    </xf>
    <xf numFmtId="0" fontId="74" fillId="57" borderId="54" xfId="0" applyFont="1" applyFill="1" applyBorder="1" applyAlignment="1">
      <alignment horizontal="left" vertical="center"/>
    </xf>
    <xf numFmtId="43" fontId="74" fillId="62" borderId="54" xfId="0" applyNumberFormat="1" applyFont="1" applyFill="1" applyBorder="1" applyAlignment="1">
      <alignment horizontal="left" vertical="center"/>
    </xf>
    <xf numFmtId="0" fontId="76" fillId="57" borderId="77" xfId="0" applyFont="1" applyFill="1" applyBorder="1"/>
    <xf numFmtId="43" fontId="76" fillId="57" borderId="64" xfId="2447" applyFont="1" applyFill="1" applyBorder="1" applyAlignment="1">
      <alignment horizontal="left" vertical="center"/>
    </xf>
    <xf numFmtId="41" fontId="92" fillId="56" borderId="36" xfId="0" applyNumberFormat="1" applyFont="1" applyFill="1" applyBorder="1" applyAlignment="1" applyProtection="1">
      <alignment vertical="top" wrapText="1"/>
      <protection hidden="1"/>
    </xf>
    <xf numFmtId="41" fontId="74" fillId="56" borderId="40" xfId="0" applyNumberFormat="1" applyFont="1" applyFill="1" applyBorder="1" applyAlignment="1" applyProtection="1">
      <alignment vertical="top" wrapText="1"/>
      <protection hidden="1"/>
    </xf>
    <xf numFmtId="41" fontId="92" fillId="0" borderId="27" xfId="0" applyNumberFormat="1" applyFont="1" applyBorder="1" applyAlignment="1">
      <alignment horizontal="right" vertical="center"/>
    </xf>
    <xf numFmtId="41" fontId="76" fillId="0" borderId="14" xfId="0" applyNumberFormat="1" applyFont="1" applyBorder="1" applyAlignment="1">
      <alignment horizontal="center" vertical="top"/>
    </xf>
    <xf numFmtId="41" fontId="76" fillId="0" borderId="16" xfId="0" applyNumberFormat="1" applyFont="1" applyBorder="1" applyAlignment="1">
      <alignment horizontal="center" vertical="top"/>
    </xf>
    <xf numFmtId="41" fontId="76" fillId="0" borderId="20" xfId="0" applyNumberFormat="1" applyFont="1" applyBorder="1" applyAlignment="1">
      <alignment horizontal="center" vertical="top"/>
    </xf>
    <xf numFmtId="41" fontId="76" fillId="0" borderId="14" xfId="0" applyNumberFormat="1" applyFont="1" applyBorder="1" applyAlignment="1">
      <alignment horizontal="center" vertical="top" wrapText="1"/>
    </xf>
    <xf numFmtId="166" fontId="76" fillId="56" borderId="20" xfId="0" applyNumberFormat="1" applyFont="1" applyFill="1" applyBorder="1" applyAlignment="1">
      <alignment horizontal="center" vertical="top" wrapText="1"/>
    </xf>
    <xf numFmtId="41" fontId="74" fillId="56" borderId="105" xfId="0" applyNumberFormat="1" applyFont="1" applyFill="1" applyBorder="1" applyAlignment="1" applyProtection="1">
      <alignment vertical="top" wrapText="1"/>
      <protection hidden="1"/>
    </xf>
    <xf numFmtId="41" fontId="92" fillId="56" borderId="31" xfId="0" applyNumberFormat="1" applyFont="1" applyFill="1" applyBorder="1" applyAlignment="1" applyProtection="1">
      <alignment vertical="top" wrapText="1"/>
      <protection hidden="1"/>
    </xf>
    <xf numFmtId="41" fontId="74" fillId="29" borderId="31" xfId="0" applyNumberFormat="1" applyFont="1" applyFill="1" applyBorder="1" applyAlignment="1" applyProtection="1">
      <alignment vertical="top" wrapText="1"/>
      <protection locked="0"/>
    </xf>
    <xf numFmtId="41" fontId="92" fillId="29" borderId="31" xfId="0" applyNumberFormat="1" applyFont="1" applyFill="1" applyBorder="1" applyAlignment="1" applyProtection="1">
      <alignment vertical="top" wrapText="1"/>
      <protection locked="0"/>
    </xf>
    <xf numFmtId="41" fontId="74" fillId="0" borderId="31" xfId="0" applyNumberFormat="1" applyFont="1" applyBorder="1" applyAlignment="1">
      <alignment vertical="top" wrapText="1"/>
    </xf>
    <xf numFmtId="41" fontId="74" fillId="55" borderId="31" xfId="0" applyNumberFormat="1" applyFont="1" applyFill="1" applyBorder="1" applyAlignment="1" applyProtection="1">
      <alignment vertical="top" wrapText="1"/>
      <protection locked="0"/>
    </xf>
    <xf numFmtId="41" fontId="93" fillId="0" borderId="32" xfId="0" applyNumberFormat="1" applyFont="1" applyBorder="1" applyAlignment="1">
      <alignment vertical="top" wrapText="1"/>
    </xf>
    <xf numFmtId="41" fontId="74" fillId="0" borderId="31" xfId="0" applyNumberFormat="1" applyFont="1" applyBorder="1" applyAlignment="1">
      <alignment horizontal="right" vertical="top"/>
    </xf>
    <xf numFmtId="41" fontId="92" fillId="55" borderId="31" xfId="0" applyNumberFormat="1" applyFont="1" applyFill="1" applyBorder="1" applyAlignment="1" applyProtection="1">
      <alignment vertical="top" wrapText="1"/>
      <protection locked="0"/>
    </xf>
    <xf numFmtId="41" fontId="74" fillId="0" borderId="106" xfId="0" applyNumberFormat="1" applyFont="1" applyBorder="1" applyAlignment="1">
      <alignment vertical="top" wrapText="1"/>
    </xf>
    <xf numFmtId="41" fontId="93" fillId="0" borderId="106" xfId="0" applyNumberFormat="1" applyFont="1" applyBorder="1" applyAlignment="1">
      <alignment vertical="top" wrapText="1"/>
    </xf>
    <xf numFmtId="41" fontId="74" fillId="56" borderId="31" xfId="0" applyNumberFormat="1" applyFont="1" applyFill="1" applyBorder="1" applyAlignment="1">
      <alignment vertical="top"/>
    </xf>
    <xf numFmtId="41" fontId="93" fillId="0" borderId="31" xfId="0" applyNumberFormat="1" applyFont="1" applyBorder="1" applyAlignment="1">
      <alignment horizontal="center" vertical="top"/>
    </xf>
    <xf numFmtId="41" fontId="93" fillId="0" borderId="106" xfId="0" applyNumberFormat="1" applyFont="1" applyBorder="1" applyAlignment="1">
      <alignment horizontal="center" vertical="top"/>
    </xf>
    <xf numFmtId="41" fontId="74" fillId="29" borderId="23" xfId="0" applyNumberFormat="1" applyFont="1" applyFill="1" applyBorder="1" applyAlignment="1" applyProtection="1">
      <alignment vertical="top"/>
      <protection locked="0"/>
    </xf>
    <xf numFmtId="41" fontId="74" fillId="0" borderId="107" xfId="0" applyNumberFormat="1" applyFont="1" applyBorder="1" applyAlignment="1">
      <alignment vertical="top"/>
    </xf>
    <xf numFmtId="41" fontId="76" fillId="0" borderId="107" xfId="0" applyNumberFormat="1" applyFont="1" applyBorder="1" applyAlignment="1">
      <alignment vertical="top"/>
    </xf>
    <xf numFmtId="41" fontId="74" fillId="56" borderId="81" xfId="0" applyNumberFormat="1" applyFont="1" applyFill="1" applyBorder="1" applyAlignment="1">
      <alignment vertical="top"/>
    </xf>
    <xf numFmtId="41" fontId="76" fillId="0" borderId="32" xfId="0" applyNumberFormat="1" applyFont="1" applyBorder="1" applyAlignment="1">
      <alignment vertical="top"/>
    </xf>
    <xf numFmtId="0" fontId="76" fillId="56" borderId="108" xfId="0" applyFont="1" applyFill="1" applyBorder="1" applyAlignment="1">
      <alignment vertical="top"/>
    </xf>
    <xf numFmtId="0" fontId="76" fillId="56" borderId="109" xfId="0" applyFont="1" applyFill="1" applyBorder="1" applyAlignment="1">
      <alignment horizontal="center" vertical="top"/>
    </xf>
    <xf numFmtId="0" fontId="89" fillId="60" borderId="110" xfId="2448" applyFont="1" applyFill="1" applyBorder="1" applyAlignment="1">
      <alignment horizontal="centerContinuous" vertical="top" wrapText="1"/>
    </xf>
    <xf numFmtId="0" fontId="74" fillId="55" borderId="111" xfId="0" applyFont="1" applyFill="1" applyBorder="1" applyAlignment="1" applyProtection="1">
      <alignment horizontal="left" wrapText="1"/>
      <protection locked="0"/>
    </xf>
    <xf numFmtId="0" fontId="74" fillId="56" borderId="109" xfId="0" applyFont="1" applyFill="1" applyBorder="1" applyAlignment="1">
      <alignment horizontal="left" vertical="top"/>
    </xf>
    <xf numFmtId="0" fontId="76" fillId="56" borderId="109" xfId="0" applyFont="1" applyFill="1" applyBorder="1" applyAlignment="1">
      <alignment horizontal="left" vertical="top"/>
    </xf>
    <xf numFmtId="3" fontId="74" fillId="56" borderId="109" xfId="0" applyNumberFormat="1" applyFont="1" applyFill="1" applyBorder="1" applyAlignment="1">
      <alignment horizontal="left" vertical="top" wrapText="1"/>
    </xf>
    <xf numFmtId="3" fontId="74" fillId="56" borderId="109" xfId="0" applyNumberFormat="1" applyFont="1" applyFill="1" applyBorder="1" applyAlignment="1" applyProtection="1">
      <alignment horizontal="left" vertical="top" wrapText="1"/>
      <protection locked="0"/>
    </xf>
    <xf numFmtId="3" fontId="74" fillId="0" borderId="112" xfId="0" applyNumberFormat="1" applyFont="1" applyBorder="1" applyAlignment="1">
      <alignment horizontal="left" vertical="top" wrapText="1"/>
    </xf>
    <xf numFmtId="3" fontId="74" fillId="0" borderId="109" xfId="0" applyNumberFormat="1" applyFont="1" applyBorder="1" applyAlignment="1">
      <alignment horizontal="left" vertical="top" wrapText="1"/>
    </xf>
    <xf numFmtId="3" fontId="74" fillId="56" borderId="112" xfId="0" applyNumberFormat="1" applyFont="1" applyFill="1" applyBorder="1" applyAlignment="1">
      <alignment horizontal="left" vertical="top" wrapText="1"/>
    </xf>
    <xf numFmtId="3" fontId="74" fillId="56" borderId="112" xfId="0" applyNumberFormat="1" applyFont="1" applyFill="1" applyBorder="1" applyAlignment="1" applyProtection="1">
      <alignment vertical="top" wrapText="1"/>
      <protection locked="0"/>
    </xf>
    <xf numFmtId="3" fontId="74" fillId="56" borderId="109" xfId="0" applyNumberFormat="1" applyFont="1" applyFill="1" applyBorder="1" applyAlignment="1" applyProtection="1">
      <alignment vertical="top" wrapText="1"/>
      <protection locked="0"/>
    </xf>
    <xf numFmtId="0" fontId="74" fillId="55" borderId="113" xfId="0" applyFont="1" applyFill="1" applyBorder="1" applyAlignment="1" applyProtection="1">
      <alignment horizontal="left" wrapText="1"/>
      <protection locked="0"/>
    </xf>
    <xf numFmtId="0" fontId="73" fillId="0" borderId="0" xfId="0" applyFont="1" applyAlignment="1">
      <alignment horizontal="right" vertical="center"/>
    </xf>
    <xf numFmtId="0" fontId="75" fillId="0" borderId="51" xfId="2448" applyFont="1" applyBorder="1" applyAlignment="1" applyProtection="1">
      <alignment horizontal="center" vertical="center" wrapText="1"/>
      <protection hidden="1"/>
    </xf>
    <xf numFmtId="0" fontId="75" fillId="0" borderId="76" xfId="2448" applyFont="1" applyBorder="1" applyAlignment="1" applyProtection="1">
      <alignment horizontal="center" vertical="center"/>
      <protection hidden="1"/>
    </xf>
    <xf numFmtId="0" fontId="75" fillId="0" borderId="56" xfId="2448" applyFont="1" applyBorder="1" applyAlignment="1" applyProtection="1">
      <alignment horizontal="center" vertical="center"/>
      <protection hidden="1"/>
    </xf>
    <xf numFmtId="0" fontId="4" fillId="56" borderId="65" xfId="0" applyFont="1" applyFill="1" applyBorder="1" applyAlignment="1">
      <alignment horizontal="center"/>
    </xf>
    <xf numFmtId="0" fontId="76" fillId="0" borderId="65" xfId="0" applyFont="1" applyBorder="1" applyAlignment="1">
      <alignment horizontal="left"/>
    </xf>
    <xf numFmtId="0" fontId="0" fillId="56" borderId="0" xfId="0" applyFill="1" applyAlignment="1">
      <alignment horizontal="center"/>
    </xf>
    <xf numFmtId="0" fontId="4" fillId="0" borderId="0" xfId="0" applyFont="1"/>
    <xf numFmtId="0" fontId="0" fillId="56" borderId="0" xfId="0" applyFill="1" applyAlignment="1">
      <alignment horizontal="center" wrapText="1"/>
    </xf>
    <xf numFmtId="0" fontId="102" fillId="0" borderId="0" xfId="0" applyFont="1"/>
    <xf numFmtId="0" fontId="76" fillId="0" borderId="0" xfId="0" applyFont="1" applyAlignment="1">
      <alignment horizontal="center"/>
    </xf>
    <xf numFmtId="0" fontId="76" fillId="0" borderId="0" xfId="0" quotePrefix="1" applyFont="1" applyAlignment="1">
      <alignment horizontal="center"/>
    </xf>
    <xf numFmtId="0" fontId="74" fillId="28" borderId="54" xfId="2448" applyFont="1" applyFill="1" applyBorder="1" applyAlignment="1" applyProtection="1">
      <alignment horizontal="center" vertical="center" wrapText="1"/>
      <protection hidden="1"/>
    </xf>
    <xf numFmtId="0" fontId="76" fillId="0" borderId="0" xfId="0" quotePrefix="1" applyFont="1"/>
    <xf numFmtId="164" fontId="97" fillId="58" borderId="65" xfId="93" applyNumberFormat="1" applyFont="1" applyFill="1" applyBorder="1" applyAlignment="1" applyProtection="1">
      <alignment horizontal="right" vertical="center" wrapText="1"/>
      <protection hidden="1"/>
    </xf>
    <xf numFmtId="164" fontId="97" fillId="55" borderId="65" xfId="93" applyNumberFormat="1" applyFont="1" applyFill="1" applyBorder="1" applyAlignment="1" applyProtection="1">
      <alignment horizontal="right" vertical="center" wrapText="1"/>
      <protection locked="0"/>
    </xf>
    <xf numFmtId="0" fontId="74" fillId="56" borderId="65" xfId="2448" applyFont="1" applyFill="1" applyBorder="1" applyAlignment="1" applyProtection="1">
      <alignment horizontal="center" vertical="center" wrapText="1"/>
      <protection hidden="1"/>
    </xf>
    <xf numFmtId="175" fontId="74" fillId="55" borderId="63" xfId="0" applyNumberFormat="1" applyFont="1" applyFill="1" applyBorder="1" applyAlignment="1" applyProtection="1">
      <alignment vertical="center"/>
      <protection locked="0"/>
    </xf>
    <xf numFmtId="175" fontId="97" fillId="58" borderId="65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95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94" xfId="0" applyNumberFormat="1" applyFont="1" applyFill="1" applyBorder="1" applyAlignment="1" applyProtection="1">
      <alignment horizontal="center" wrapText="1"/>
      <protection hidden="1"/>
    </xf>
    <xf numFmtId="175" fontId="74" fillId="0" borderId="65" xfId="0" applyNumberFormat="1" applyFont="1" applyBorder="1" applyAlignment="1">
      <alignment vertical="center"/>
    </xf>
    <xf numFmtId="175" fontId="74" fillId="56" borderId="65" xfId="0" applyNumberFormat="1" applyFont="1" applyFill="1" applyBorder="1" applyAlignment="1">
      <alignment horizontal="center" vertical="center"/>
    </xf>
    <xf numFmtId="175" fontId="74" fillId="56" borderId="54" xfId="0" applyNumberFormat="1" applyFont="1" applyFill="1" applyBorder="1" applyAlignment="1">
      <alignment horizontal="center" vertical="center"/>
    </xf>
    <xf numFmtId="175" fontId="74" fillId="56" borderId="65" xfId="0" applyNumberFormat="1" applyFont="1" applyFill="1" applyBorder="1" applyAlignment="1">
      <alignment vertical="center"/>
    </xf>
    <xf numFmtId="0" fontId="4" fillId="56" borderId="75" xfId="0" applyFont="1" applyFill="1" applyBorder="1" applyAlignment="1">
      <alignment horizontal="center"/>
    </xf>
    <xf numFmtId="0" fontId="79" fillId="57" borderId="117" xfId="0" applyFont="1" applyFill="1" applyBorder="1" applyAlignment="1">
      <alignment horizontal="center"/>
    </xf>
    <xf numFmtId="0" fontId="76" fillId="0" borderId="65" xfId="0" applyFont="1" applyBorder="1" applyAlignment="1">
      <alignment horizontal="center"/>
    </xf>
    <xf numFmtId="0" fontId="74" fillId="0" borderId="116" xfId="0" applyFont="1" applyBorder="1" applyAlignment="1">
      <alignment horizontal="center"/>
    </xf>
    <xf numFmtId="0" fontId="74" fillId="0" borderId="118" xfId="0" applyFont="1" applyBorder="1"/>
    <xf numFmtId="0" fontId="73" fillId="0" borderId="78" xfId="0" applyFont="1" applyBorder="1" applyAlignment="1">
      <alignment horizontal="right"/>
    </xf>
    <xf numFmtId="0" fontId="74" fillId="0" borderId="114" xfId="0" applyFont="1" applyBorder="1"/>
    <xf numFmtId="0" fontId="74" fillId="0" borderId="116" xfId="0" applyFont="1" applyBorder="1"/>
    <xf numFmtId="0" fontId="76" fillId="56" borderId="0" xfId="45" applyFont="1" applyFill="1"/>
    <xf numFmtId="0" fontId="88" fillId="0" borderId="0" xfId="0" applyFont="1" applyAlignment="1">
      <alignment horizontal="left" indent="1"/>
    </xf>
    <xf numFmtId="0" fontId="84" fillId="59" borderId="57" xfId="0" applyFont="1" applyFill="1" applyBorder="1" applyAlignment="1">
      <alignment horizontal="centerContinuous" wrapText="1"/>
    </xf>
    <xf numFmtId="0" fontId="83" fillId="59" borderId="48" xfId="0" applyFont="1" applyFill="1" applyBorder="1" applyAlignment="1">
      <alignment horizontal="centerContinuous" wrapText="1"/>
    </xf>
    <xf numFmtId="0" fontId="83" fillId="59" borderId="49" xfId="0" applyFont="1" applyFill="1" applyBorder="1" applyAlignment="1">
      <alignment horizontal="centerContinuous" wrapText="1"/>
    </xf>
    <xf numFmtId="0" fontId="76" fillId="57" borderId="114" xfId="0" applyFont="1" applyFill="1" applyBorder="1"/>
    <xf numFmtId="0" fontId="76" fillId="0" borderId="0" xfId="0" applyFont="1" applyAlignment="1">
      <alignment horizontal="left" indent="1"/>
    </xf>
    <xf numFmtId="0" fontId="76" fillId="0" borderId="0" xfId="0" applyFont="1" applyAlignment="1">
      <alignment horizontal="right"/>
    </xf>
    <xf numFmtId="0" fontId="76" fillId="57" borderId="65" xfId="0" applyFont="1" applyFill="1" applyBorder="1" applyAlignment="1">
      <alignment horizontal="center"/>
    </xf>
    <xf numFmtId="0" fontId="74" fillId="57" borderId="65" xfId="0" applyFont="1" applyFill="1" applyBorder="1" applyAlignment="1">
      <alignment horizontal="center"/>
    </xf>
    <xf numFmtId="0" fontId="74" fillId="57" borderId="65" xfId="0" applyFont="1" applyFill="1" applyBorder="1" applyAlignment="1">
      <alignment horizontal="left" vertical="center"/>
    </xf>
    <xf numFmtId="0" fontId="76" fillId="0" borderId="61" xfId="0" applyFont="1" applyBorder="1"/>
    <xf numFmtId="0" fontId="74" fillId="0" borderId="59" xfId="0" applyFont="1" applyBorder="1"/>
    <xf numFmtId="0" fontId="74" fillId="0" borderId="60" xfId="0" applyFont="1" applyBorder="1"/>
    <xf numFmtId="0" fontId="79" fillId="57" borderId="70" xfId="0" applyFont="1" applyFill="1" applyBorder="1"/>
    <xf numFmtId="0" fontId="74" fillId="57" borderId="70" xfId="0" applyFont="1" applyFill="1" applyBorder="1" applyAlignment="1">
      <alignment horizontal="left" vertical="center"/>
    </xf>
    <xf numFmtId="0" fontId="74" fillId="57" borderId="119" xfId="0" applyFont="1" applyFill="1" applyBorder="1" applyAlignment="1">
      <alignment horizontal="left" vertical="center"/>
    </xf>
    <xf numFmtId="0" fontId="74" fillId="57" borderId="120" xfId="0" applyFont="1" applyFill="1" applyBorder="1" applyAlignment="1">
      <alignment horizontal="left"/>
    </xf>
    <xf numFmtId="0" fontId="74" fillId="57" borderId="120" xfId="0" applyFont="1" applyFill="1" applyBorder="1"/>
    <xf numFmtId="0" fontId="79" fillId="57" borderId="114" xfId="0" applyFont="1" applyFill="1" applyBorder="1"/>
    <xf numFmtId="0" fontId="79" fillId="57" borderId="116" xfId="0" applyFont="1" applyFill="1" applyBorder="1"/>
    <xf numFmtId="0" fontId="74" fillId="57" borderId="115" xfId="0" applyFont="1" applyFill="1" applyBorder="1"/>
    <xf numFmtId="0" fontId="74" fillId="57" borderId="98" xfId="0" applyFont="1" applyFill="1" applyBorder="1"/>
    <xf numFmtId="0" fontId="74" fillId="57" borderId="114" xfId="0" applyFont="1" applyFill="1" applyBorder="1" applyAlignment="1">
      <alignment horizontal="left" vertical="center"/>
    </xf>
    <xf numFmtId="0" fontId="74" fillId="57" borderId="121" xfId="0" applyFont="1" applyFill="1" applyBorder="1" applyAlignment="1">
      <alignment horizontal="left" vertical="center"/>
    </xf>
    <xf numFmtId="0" fontId="74" fillId="57" borderId="122" xfId="0" applyFont="1" applyFill="1" applyBorder="1"/>
    <xf numFmtId="0" fontId="74" fillId="57" borderId="123" xfId="0" applyFont="1" applyFill="1" applyBorder="1"/>
    <xf numFmtId="0" fontId="70" fillId="59" borderId="0" xfId="0" applyFont="1" applyFill="1" applyAlignment="1">
      <alignment horizontal="centerContinuous"/>
    </xf>
    <xf numFmtId="0" fontId="76" fillId="57" borderId="124" xfId="0" applyFont="1" applyFill="1" applyBorder="1"/>
    <xf numFmtId="0" fontId="76" fillId="57" borderId="125" xfId="0" applyFont="1" applyFill="1" applyBorder="1"/>
    <xf numFmtId="0" fontId="76" fillId="57" borderId="126" xfId="0" applyFont="1" applyFill="1" applyBorder="1"/>
    <xf numFmtId="0" fontId="4" fillId="0" borderId="71" xfId="0" applyFont="1" applyBorder="1" applyAlignment="1">
      <alignment horizontal="center"/>
    </xf>
    <xf numFmtId="0" fontId="79" fillId="57" borderId="120" xfId="0" applyFont="1" applyFill="1" applyBorder="1" applyAlignment="1">
      <alignment horizontal="center"/>
    </xf>
    <xf numFmtId="0" fontId="82" fillId="0" borderId="127" xfId="0" applyFont="1" applyBorder="1"/>
    <xf numFmtId="0" fontId="70" fillId="64" borderId="67" xfId="0" applyFont="1" applyFill="1" applyBorder="1"/>
    <xf numFmtId="0" fontId="74" fillId="56" borderId="56" xfId="0" applyFont="1" applyFill="1" applyBorder="1" applyAlignment="1">
      <alignment horizontal="left"/>
    </xf>
    <xf numFmtId="0" fontId="74" fillId="56" borderId="65" xfId="0" applyFont="1" applyFill="1" applyBorder="1" applyAlignment="1">
      <alignment horizontal="left"/>
    </xf>
    <xf numFmtId="0" fontId="74" fillId="0" borderId="92" xfId="0" applyFont="1" applyBorder="1"/>
    <xf numFmtId="0" fontId="74" fillId="0" borderId="92" xfId="0" applyFont="1" applyBorder="1" applyAlignment="1">
      <alignment horizontal="centerContinuous"/>
    </xf>
    <xf numFmtId="0" fontId="74" fillId="0" borderId="0" xfId="0" applyFont="1" applyAlignment="1">
      <alignment horizontal="centerContinuous"/>
    </xf>
    <xf numFmtId="0" fontId="74" fillId="0" borderId="78" xfId="0" applyFont="1" applyBorder="1" applyAlignment="1">
      <alignment horizontal="center"/>
    </xf>
    <xf numFmtId="175" fontId="74" fillId="0" borderId="78" xfId="2447" applyNumberFormat="1" applyFont="1" applyBorder="1"/>
    <xf numFmtId="43" fontId="74" fillId="0" borderId="78" xfId="0" applyNumberFormat="1" applyFont="1" applyBorder="1"/>
    <xf numFmtId="0" fontId="0" fillId="0" borderId="78" xfId="0" applyBorder="1"/>
    <xf numFmtId="0" fontId="74" fillId="0" borderId="53" xfId="0" applyFont="1" applyBorder="1" applyAlignment="1">
      <alignment horizontal="center"/>
    </xf>
    <xf numFmtId="0" fontId="74" fillId="0" borderId="58" xfId="0" applyFont="1" applyBorder="1" applyAlignment="1">
      <alignment horizontal="center"/>
    </xf>
    <xf numFmtId="0" fontId="74" fillId="0" borderId="44" xfId="0" applyFont="1" applyBorder="1" applyAlignment="1">
      <alignment horizontal="center"/>
    </xf>
    <xf numFmtId="0" fontId="74" fillId="0" borderId="79" xfId="0" applyFont="1" applyBorder="1" applyAlignment="1">
      <alignment horizontal="center"/>
    </xf>
    <xf numFmtId="0" fontId="74" fillId="0" borderId="77" xfId="0" applyFont="1" applyBorder="1" applyAlignment="1">
      <alignment horizontal="left" indent="1"/>
    </xf>
    <xf numFmtId="0" fontId="74" fillId="0" borderId="127" xfId="0" applyFont="1" applyBorder="1" applyAlignment="1">
      <alignment horizontal="left" indent="1"/>
    </xf>
    <xf numFmtId="0" fontId="74" fillId="64" borderId="69" xfId="0" applyFont="1" applyFill="1" applyBorder="1"/>
    <xf numFmtId="0" fontId="76" fillId="0" borderId="128" xfId="0" applyFont="1" applyBorder="1" applyAlignment="1">
      <alignment horizontal="centerContinuous"/>
    </xf>
    <xf numFmtId="0" fontId="74" fillId="0" borderId="53" xfId="0" applyFont="1" applyBorder="1" applyAlignment="1">
      <alignment horizontal="centerContinuous"/>
    </xf>
    <xf numFmtId="0" fontId="74" fillId="0" borderId="58" xfId="0" applyFont="1" applyBorder="1" applyAlignment="1">
      <alignment horizontal="centerContinuous"/>
    </xf>
    <xf numFmtId="0" fontId="74" fillId="0" borderId="78" xfId="0" applyFont="1" applyBorder="1" applyAlignment="1">
      <alignment horizontal="centerContinuous"/>
    </xf>
    <xf numFmtId="0" fontId="74" fillId="0" borderId="79" xfId="0" applyFont="1" applyBorder="1" applyAlignment="1">
      <alignment horizontal="centerContinuous"/>
    </xf>
    <xf numFmtId="41" fontId="105" fillId="0" borderId="77" xfId="2446" applyNumberFormat="1" applyFont="1" applyBorder="1" applyAlignment="1" applyProtection="1">
      <alignment horizontal="centerContinuous"/>
    </xf>
    <xf numFmtId="1" fontId="74" fillId="28" borderId="54" xfId="2448" applyNumberFormat="1" applyFont="1" applyFill="1" applyBorder="1" applyAlignment="1" applyProtection="1">
      <alignment horizontal="center" vertical="center" wrapText="1"/>
      <protection hidden="1"/>
    </xf>
    <xf numFmtId="43" fontId="74" fillId="55" borderId="111" xfId="2447" applyFont="1" applyFill="1" applyBorder="1" applyAlignment="1" applyProtection="1">
      <alignment horizontal="left" wrapText="1"/>
      <protection locked="0"/>
    </xf>
    <xf numFmtId="41" fontId="76" fillId="0" borderId="36" xfId="0" applyNumberFormat="1" applyFont="1" applyBorder="1" applyAlignment="1">
      <alignment vertical="top"/>
    </xf>
    <xf numFmtId="41" fontId="76" fillId="0" borderId="31" xfId="0" applyNumberFormat="1" applyFont="1" applyBorder="1" applyAlignment="1">
      <alignment vertical="top"/>
    </xf>
    <xf numFmtId="41" fontId="92" fillId="56" borderId="36" xfId="0" applyNumberFormat="1" applyFont="1" applyFill="1" applyBorder="1" applyAlignment="1">
      <alignment vertical="top"/>
    </xf>
    <xf numFmtId="41" fontId="92" fillId="56" borderId="31" xfId="0" applyNumberFormat="1" applyFont="1" applyFill="1" applyBorder="1" applyAlignment="1">
      <alignment vertical="top"/>
    </xf>
    <xf numFmtId="3" fontId="74" fillId="29" borderId="0" xfId="0" applyNumberFormat="1" applyFont="1" applyFill="1" applyProtection="1">
      <protection locked="0"/>
    </xf>
    <xf numFmtId="0" fontId="74" fillId="29" borderId="0" xfId="0" applyFont="1" applyFill="1"/>
    <xf numFmtId="0" fontId="89" fillId="30" borderId="109" xfId="0" applyFont="1" applyFill="1" applyBorder="1" applyAlignment="1">
      <alignment horizontal="center" vertical="top" wrapText="1"/>
    </xf>
    <xf numFmtId="0" fontId="81" fillId="0" borderId="54" xfId="2446" applyFill="1" applyBorder="1" applyAlignment="1" applyProtection="1">
      <alignment horizontal="left" vertical="top"/>
    </xf>
    <xf numFmtId="0" fontId="0" fillId="56" borderId="129" xfId="0" applyFill="1" applyBorder="1"/>
    <xf numFmtId="0" fontId="79" fillId="56" borderId="129" xfId="0" applyFont="1" applyFill="1" applyBorder="1"/>
    <xf numFmtId="0" fontId="74" fillId="58" borderId="129" xfId="0" applyFont="1" applyFill="1" applyBorder="1" applyAlignment="1" applyProtection="1">
      <alignment horizontal="left" vertical="center"/>
      <protection hidden="1"/>
    </xf>
    <xf numFmtId="0" fontId="97" fillId="58" borderId="118" xfId="0" applyFont="1" applyFill="1" applyBorder="1" applyAlignment="1" applyProtection="1">
      <alignment vertical="center"/>
      <protection hidden="1"/>
    </xf>
    <xf numFmtId="175" fontId="97" fillId="58" borderId="75" xfId="0" applyNumberFormat="1" applyFont="1" applyFill="1" applyBorder="1" applyAlignment="1" applyProtection="1">
      <alignment horizontal="center" vertical="center" wrapText="1"/>
      <protection hidden="1"/>
    </xf>
    <xf numFmtId="175" fontId="74" fillId="55" borderId="63" xfId="0" applyNumberFormat="1" applyFont="1" applyFill="1" applyBorder="1" applyAlignment="1" applyProtection="1">
      <alignment horizontal="center" vertical="center"/>
      <protection locked="0"/>
    </xf>
    <xf numFmtId="49" fontId="74" fillId="55" borderId="65" xfId="0" applyNumberFormat="1" applyFont="1" applyFill="1" applyBorder="1" applyAlignment="1" applyProtection="1">
      <alignment vertical="center"/>
      <protection locked="0"/>
    </xf>
    <xf numFmtId="49" fontId="74" fillId="55" borderId="129" xfId="0" applyNumberFormat="1" applyFont="1" applyFill="1" applyBorder="1" applyAlignment="1" applyProtection="1">
      <alignment vertical="center"/>
      <protection locked="0"/>
    </xf>
    <xf numFmtId="0" fontId="4" fillId="56" borderId="72" xfId="0" applyFont="1" applyFill="1" applyBorder="1" applyAlignment="1">
      <alignment horizontal="center"/>
    </xf>
    <xf numFmtId="0" fontId="76" fillId="56" borderId="129" xfId="45" applyFont="1" applyFill="1" applyBorder="1" applyAlignment="1">
      <alignment horizontal="center" wrapText="1"/>
    </xf>
    <xf numFmtId="0" fontId="106" fillId="0" borderId="129" xfId="0" applyFont="1" applyBorder="1" applyAlignment="1">
      <alignment horizontal="center" vertical="center" wrapText="1"/>
    </xf>
    <xf numFmtId="0" fontId="76" fillId="56" borderId="129" xfId="0" applyFont="1" applyFill="1" applyBorder="1" applyAlignment="1">
      <alignment horizontal="left" vertical="center" indent="1"/>
    </xf>
    <xf numFmtId="0" fontId="74" fillId="56" borderId="129" xfId="0" applyFont="1" applyFill="1" applyBorder="1" applyAlignment="1" applyProtection="1">
      <alignment horizontal="left" vertical="center" indent="1"/>
      <protection locked="0"/>
    </xf>
    <xf numFmtId="174" fontId="74" fillId="56" borderId="129" xfId="0" applyNumberFormat="1" applyFont="1" applyFill="1" applyBorder="1" applyAlignment="1" applyProtection="1">
      <alignment horizontal="left" vertical="center" indent="1"/>
      <protection locked="0"/>
    </xf>
    <xf numFmtId="0" fontId="76" fillId="56" borderId="129" xfId="0" applyFont="1" applyFill="1" applyBorder="1" applyAlignment="1">
      <alignment horizontal="left" indent="1"/>
    </xf>
    <xf numFmtId="0" fontId="76" fillId="56" borderId="0" xfId="0" applyFont="1" applyFill="1" applyAlignment="1">
      <alignment horizontal="left"/>
    </xf>
    <xf numFmtId="0" fontId="74" fillId="56" borderId="129" xfId="0" applyFont="1" applyFill="1" applyBorder="1" applyAlignment="1" applyProtection="1">
      <alignment horizontal="left" indent="1"/>
      <protection locked="0"/>
    </xf>
    <xf numFmtId="0" fontId="74" fillId="55" borderId="130" xfId="0" applyFont="1" applyFill="1" applyBorder="1" applyAlignment="1" applyProtection="1">
      <alignment horizontal="left" wrapText="1"/>
      <protection locked="0"/>
    </xf>
    <xf numFmtId="0" fontId="74" fillId="55" borderId="109" xfId="0" applyFont="1" applyFill="1" applyBorder="1" applyAlignment="1" applyProtection="1">
      <alignment horizontal="left" wrapText="1"/>
      <protection locked="0"/>
    </xf>
    <xf numFmtId="0" fontId="76" fillId="0" borderId="0" xfId="0" applyFont="1" applyAlignment="1">
      <alignment horizontal="left" vertical="center"/>
    </xf>
    <xf numFmtId="41" fontId="74" fillId="55" borderId="144" xfId="0" applyNumberFormat="1" applyFont="1" applyFill="1" applyBorder="1" applyAlignment="1" applyProtection="1">
      <alignment vertical="top" wrapText="1"/>
      <protection locked="0"/>
    </xf>
    <xf numFmtId="41" fontId="74" fillId="55" borderId="145" xfId="0" applyNumberFormat="1" applyFont="1" applyFill="1" applyBorder="1" applyAlignment="1" applyProtection="1">
      <alignment vertical="top" wrapText="1"/>
      <protection locked="0"/>
    </xf>
    <xf numFmtId="41" fontId="74" fillId="96" borderId="36" xfId="0" applyNumberFormat="1" applyFont="1" applyFill="1" applyBorder="1" applyAlignment="1" applyProtection="1">
      <alignment vertical="top" wrapText="1"/>
      <protection locked="0"/>
    </xf>
    <xf numFmtId="41" fontId="74" fillId="96" borderId="31" xfId="0" applyNumberFormat="1" applyFont="1" applyFill="1" applyBorder="1" applyAlignment="1" applyProtection="1">
      <alignment vertical="top" wrapText="1"/>
      <protection locked="0"/>
    </xf>
    <xf numFmtId="0" fontId="123" fillId="0" borderId="146" xfId="0" applyFont="1" applyBorder="1" applyAlignment="1">
      <alignment vertical="top"/>
    </xf>
    <xf numFmtId="3" fontId="123" fillId="0" borderId="146" xfId="0" applyNumberFormat="1" applyFont="1" applyBorder="1" applyAlignment="1">
      <alignment horizontal="right" vertical="top"/>
    </xf>
    <xf numFmtId="0" fontId="123" fillId="0" borderId="147" xfId="0" applyFont="1" applyBorder="1" applyAlignment="1">
      <alignment horizontal="center" vertical="top"/>
    </xf>
    <xf numFmtId="0" fontId="123" fillId="0" borderId="147" xfId="0" quotePrefix="1" applyFont="1" applyBorder="1" applyAlignment="1">
      <alignment horizontal="center" vertical="top"/>
    </xf>
    <xf numFmtId="0" fontId="123" fillId="0" borderId="148" xfId="0" applyFont="1" applyBorder="1" applyAlignment="1">
      <alignment horizontal="center" vertical="top"/>
    </xf>
    <xf numFmtId="0" fontId="123" fillId="0" borderId="149" xfId="0" applyFont="1" applyBorder="1" applyAlignment="1">
      <alignment vertical="top"/>
    </xf>
    <xf numFmtId="3" fontId="123" fillId="0" borderId="149" xfId="0" applyNumberFormat="1" applyFont="1" applyBorder="1" applyAlignment="1">
      <alignment horizontal="right" vertical="top"/>
    </xf>
    <xf numFmtId="0" fontId="74" fillId="0" borderId="46" xfId="0" quotePrefix="1" applyFont="1" applyBorder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7" fillId="56" borderId="0" xfId="0" applyFont="1" applyFill="1" applyAlignment="1">
      <alignment horizontal="center"/>
    </xf>
    <xf numFmtId="0" fontId="78" fillId="56" borderId="0" xfId="0" applyFont="1" applyFill="1" applyAlignment="1">
      <alignment horizontal="center" vertical="center" wrapText="1"/>
    </xf>
    <xf numFmtId="0" fontId="75" fillId="56" borderId="0" xfId="0" applyFont="1" applyFill="1" applyAlignment="1">
      <alignment horizontal="center" wrapText="1"/>
    </xf>
    <xf numFmtId="0" fontId="76" fillId="56" borderId="54" xfId="0" applyFont="1" applyFill="1" applyBorder="1" applyAlignment="1" applyProtection="1">
      <alignment horizontal="left" vertical="top" wrapText="1"/>
      <protection hidden="1"/>
    </xf>
    <xf numFmtId="0" fontId="74" fillId="55" borderId="57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8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9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57" xfId="96" applyFont="1" applyFill="1" applyBorder="1" applyAlignment="1" applyProtection="1">
      <alignment horizontal="left" vertical="top" wrapText="1"/>
      <protection locked="0"/>
    </xf>
    <xf numFmtId="0" fontId="74" fillId="55" borderId="48" xfId="96" applyFont="1" applyFill="1" applyBorder="1" applyAlignment="1" applyProtection="1">
      <alignment horizontal="left" vertical="top" wrapText="1"/>
      <protection locked="0"/>
    </xf>
    <xf numFmtId="0" fontId="74" fillId="55" borderId="49" xfId="96" applyFont="1" applyFill="1" applyBorder="1" applyAlignment="1" applyProtection="1">
      <alignment horizontal="left" vertical="top" wrapText="1"/>
      <protection locked="0"/>
    </xf>
    <xf numFmtId="0" fontId="89" fillId="60" borderId="57" xfId="2448" applyFont="1" applyFill="1" applyBorder="1" applyAlignment="1">
      <alignment horizontal="center" vertical="top" wrapText="1"/>
    </xf>
    <xf numFmtId="0" fontId="74" fillId="60" borderId="48" xfId="2448" applyFont="1" applyFill="1" applyBorder="1" applyAlignment="1">
      <alignment horizontal="center" vertical="top" wrapText="1"/>
    </xf>
    <xf numFmtId="0" fontId="74" fillId="60" borderId="49" xfId="2448" applyFont="1" applyFill="1" applyBorder="1" applyAlignment="1">
      <alignment horizontal="center" vertical="top" wrapText="1"/>
    </xf>
    <xf numFmtId="0" fontId="75" fillId="0" borderId="86" xfId="0" applyFont="1" applyBorder="1" applyAlignment="1">
      <alignment horizontal="center" vertical="center"/>
    </xf>
    <xf numFmtId="0" fontId="75" fillId="0" borderId="87" xfId="0" applyFont="1" applyBorder="1" applyAlignment="1">
      <alignment horizontal="center" vertical="center"/>
    </xf>
    <xf numFmtId="0" fontId="75" fillId="0" borderId="88" xfId="0" applyFont="1" applyBorder="1" applyAlignment="1">
      <alignment horizontal="center" vertical="center"/>
    </xf>
    <xf numFmtId="0" fontId="75" fillId="0" borderId="89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34" xfId="0" applyFont="1" applyBorder="1" applyAlignment="1">
      <alignment horizontal="center" vertical="center"/>
    </xf>
    <xf numFmtId="0" fontId="75" fillId="0" borderId="90" xfId="0" applyFont="1" applyBorder="1" applyAlignment="1">
      <alignment horizontal="center" vertical="center"/>
    </xf>
    <xf numFmtId="0" fontId="75" fillId="0" borderId="18" xfId="0" applyFont="1" applyBorder="1" applyAlignment="1">
      <alignment horizontal="center" vertical="center"/>
    </xf>
    <xf numFmtId="0" fontId="75" fillId="0" borderId="19" xfId="0" applyFont="1" applyBorder="1" applyAlignment="1">
      <alignment horizontal="center" vertical="center"/>
    </xf>
    <xf numFmtId="0" fontId="76" fillId="0" borderId="16" xfId="0" applyFont="1" applyBorder="1" applyAlignment="1">
      <alignment horizontal="center" vertical="top"/>
    </xf>
    <xf numFmtId="0" fontId="76" fillId="0" borderId="0" xfId="0" applyFont="1" applyAlignment="1">
      <alignment horizontal="center" vertical="top"/>
    </xf>
    <xf numFmtId="0" fontId="76" fillId="0" borderId="91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6" fillId="0" borderId="16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6" fillId="0" borderId="1" xfId="0" applyFont="1" applyBorder="1" applyAlignment="1">
      <alignment horizontal="center" vertical="top" wrapText="1"/>
    </xf>
    <xf numFmtId="0" fontId="76" fillId="0" borderId="104" xfId="0" applyFont="1" applyBorder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0" fontId="74" fillId="0" borderId="11" xfId="0" applyFont="1" applyBorder="1" applyAlignment="1">
      <alignment vertical="top" wrapText="1"/>
    </xf>
    <xf numFmtId="0" fontId="74" fillId="0" borderId="0" xfId="0" applyFont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0" fontId="74" fillId="30" borderId="85" xfId="0" applyFont="1" applyFill="1" applyBorder="1" applyAlignment="1">
      <alignment horizontal="center" vertical="top" wrapText="1"/>
    </xf>
    <xf numFmtId="0" fontId="74" fillId="30" borderId="28" xfId="0" applyFont="1" applyFill="1" applyBorder="1" applyAlignment="1">
      <alignment horizontal="center" vertical="top" wrapText="1"/>
    </xf>
    <xf numFmtId="0" fontId="74" fillId="30" borderId="33" xfId="0" applyFont="1" applyFill="1" applyBorder="1" applyAlignment="1">
      <alignment horizontal="center" vertical="top" wrapText="1"/>
    </xf>
    <xf numFmtId="0" fontId="76" fillId="0" borderId="114" xfId="0" applyFont="1" applyBorder="1"/>
    <xf numFmtId="0" fontId="76" fillId="0" borderId="115" xfId="0" applyFont="1" applyBorder="1"/>
    <xf numFmtId="0" fontId="76" fillId="0" borderId="116" xfId="0" applyFont="1" applyBorder="1"/>
    <xf numFmtId="0" fontId="73" fillId="0" borderId="54" xfId="0" applyFont="1" applyBorder="1" applyAlignment="1">
      <alignment horizontal="center" wrapText="1"/>
    </xf>
    <xf numFmtId="0" fontId="76" fillId="0" borderId="51" xfId="0" applyFont="1" applyBorder="1" applyAlignment="1">
      <alignment horizontal="center" wrapText="1"/>
    </xf>
    <xf numFmtId="0" fontId="76" fillId="0" borderId="94" xfId="0" applyFont="1" applyBorder="1" applyAlignment="1">
      <alignment horizontal="center" wrapText="1"/>
    </xf>
    <xf numFmtId="0" fontId="74" fillId="0" borderId="114" xfId="0" applyFont="1" applyBorder="1"/>
    <xf numFmtId="0" fontId="74" fillId="0" borderId="115" xfId="0" applyFont="1" applyBorder="1"/>
    <xf numFmtId="0" fontId="74" fillId="0" borderId="116" xfId="0" applyFont="1" applyBorder="1"/>
    <xf numFmtId="0" fontId="125" fillId="0" borderId="0" xfId="0" applyFont="1" applyAlignment="1">
      <alignment horizontal="left" vertical="top"/>
    </xf>
  </cellXfs>
  <cellStyles count="8908">
    <cellStyle name="20% - Accent1" xfId="1" builtinId="30" customBuiltin="1"/>
    <cellStyle name="20% - Accent1 2" xfId="99" xr:uid="{00000000-0005-0000-0000-000001000000}"/>
    <cellStyle name="20% - Accent1 2 2" xfId="100" xr:uid="{00000000-0005-0000-0000-000002000000}"/>
    <cellStyle name="20% - Accent1 3" xfId="6912" xr:uid="{00000000-0005-0000-0000-000003000000}"/>
    <cellStyle name="20% - Accent2" xfId="2" builtinId="34" customBuiltin="1"/>
    <cellStyle name="20% - Accent2 2" xfId="101" xr:uid="{00000000-0005-0000-0000-000005000000}"/>
    <cellStyle name="20% - Accent2 2 2" xfId="102" xr:uid="{00000000-0005-0000-0000-000006000000}"/>
    <cellStyle name="20% - Accent2 3" xfId="6916" xr:uid="{00000000-0005-0000-0000-000007000000}"/>
    <cellStyle name="20% - Accent3" xfId="3" builtinId="38" customBuiltin="1"/>
    <cellStyle name="20% - Accent3 2" xfId="103" xr:uid="{00000000-0005-0000-0000-000009000000}"/>
    <cellStyle name="20% - Accent3 2 2" xfId="104" xr:uid="{00000000-0005-0000-0000-00000A000000}"/>
    <cellStyle name="20% - Accent3 3" xfId="6920" xr:uid="{00000000-0005-0000-0000-00000B000000}"/>
    <cellStyle name="20% - Accent4" xfId="4" builtinId="42" customBuiltin="1"/>
    <cellStyle name="20% - Accent4 2" xfId="105" xr:uid="{00000000-0005-0000-0000-00000D000000}"/>
    <cellStyle name="20% - Accent4 2 2" xfId="106" xr:uid="{00000000-0005-0000-0000-00000E000000}"/>
    <cellStyle name="20% - Accent4 3" xfId="6924" xr:uid="{00000000-0005-0000-0000-00000F000000}"/>
    <cellStyle name="20% - Accent5" xfId="5" builtinId="46" customBuiltin="1"/>
    <cellStyle name="20% - Accent5 2" xfId="107" xr:uid="{00000000-0005-0000-0000-000011000000}"/>
    <cellStyle name="20% - Accent5 2 2" xfId="108" xr:uid="{00000000-0005-0000-0000-000012000000}"/>
    <cellStyle name="20% - Accent5 3" xfId="6928" xr:uid="{00000000-0005-0000-0000-000013000000}"/>
    <cellStyle name="20% - Accent6" xfId="6" builtinId="50" customBuiltin="1"/>
    <cellStyle name="20% - Accent6 2" xfId="109" xr:uid="{00000000-0005-0000-0000-000015000000}"/>
    <cellStyle name="20% - Accent6 2 2" xfId="110" xr:uid="{00000000-0005-0000-0000-000016000000}"/>
    <cellStyle name="20% - Accent6 3" xfId="6932" xr:uid="{00000000-0005-0000-0000-000017000000}"/>
    <cellStyle name="20% - akcent 1" xfId="111" xr:uid="{00000000-0005-0000-0000-000018000000}"/>
    <cellStyle name="20% - akcent 2" xfId="112" xr:uid="{00000000-0005-0000-0000-000019000000}"/>
    <cellStyle name="20% - akcent 3" xfId="113" xr:uid="{00000000-0005-0000-0000-00001A000000}"/>
    <cellStyle name="20% - akcent 4" xfId="114" xr:uid="{00000000-0005-0000-0000-00001B000000}"/>
    <cellStyle name="20% - akcent 5" xfId="115" xr:uid="{00000000-0005-0000-0000-00001C000000}"/>
    <cellStyle name="20% - akcent 6" xfId="116" xr:uid="{00000000-0005-0000-0000-00001D000000}"/>
    <cellStyle name="40% - Accent1" xfId="7" builtinId="31" customBuiltin="1"/>
    <cellStyle name="40% - Accent1 2" xfId="117" xr:uid="{00000000-0005-0000-0000-00001F000000}"/>
    <cellStyle name="40% - Accent1 2 2" xfId="118" xr:uid="{00000000-0005-0000-0000-000020000000}"/>
    <cellStyle name="40% - Accent1 3" xfId="6913" xr:uid="{00000000-0005-0000-0000-000021000000}"/>
    <cellStyle name="40% - Accent2" xfId="8" builtinId="35" customBuiltin="1"/>
    <cellStyle name="40% - Accent2 2" xfId="119" xr:uid="{00000000-0005-0000-0000-000023000000}"/>
    <cellStyle name="40% - Accent2 2 2" xfId="120" xr:uid="{00000000-0005-0000-0000-000024000000}"/>
    <cellStyle name="40% - Accent2 3" xfId="6917" xr:uid="{00000000-0005-0000-0000-000025000000}"/>
    <cellStyle name="40% - Accent3" xfId="9" builtinId="39" customBuiltin="1"/>
    <cellStyle name="40% - Accent3 2" xfId="121" xr:uid="{00000000-0005-0000-0000-000027000000}"/>
    <cellStyle name="40% - Accent3 2 2" xfId="122" xr:uid="{00000000-0005-0000-0000-000028000000}"/>
    <cellStyle name="40% - Accent3 3" xfId="6921" xr:uid="{00000000-0005-0000-0000-000029000000}"/>
    <cellStyle name="40% - Accent4" xfId="10" builtinId="43" customBuiltin="1"/>
    <cellStyle name="40% - Accent4 2" xfId="123" xr:uid="{00000000-0005-0000-0000-00002B000000}"/>
    <cellStyle name="40% - Accent4 2 2" xfId="124" xr:uid="{00000000-0005-0000-0000-00002C000000}"/>
    <cellStyle name="40% - Accent4 3" xfId="6925" xr:uid="{00000000-0005-0000-0000-00002D000000}"/>
    <cellStyle name="40% - Accent5" xfId="11" builtinId="47" customBuiltin="1"/>
    <cellStyle name="40% - Accent5 2" xfId="125" xr:uid="{00000000-0005-0000-0000-00002F000000}"/>
    <cellStyle name="40% - Accent5 2 2" xfId="126" xr:uid="{00000000-0005-0000-0000-000030000000}"/>
    <cellStyle name="40% - Accent5 3" xfId="6929" xr:uid="{00000000-0005-0000-0000-000031000000}"/>
    <cellStyle name="40% - Accent6" xfId="12" builtinId="51" customBuiltin="1"/>
    <cellStyle name="40% - Accent6 2" xfId="127" xr:uid="{00000000-0005-0000-0000-000033000000}"/>
    <cellStyle name="40% - Accent6 2 2" xfId="128" xr:uid="{00000000-0005-0000-0000-000034000000}"/>
    <cellStyle name="40% - Accent6 3" xfId="6933" xr:uid="{00000000-0005-0000-0000-000035000000}"/>
    <cellStyle name="40% - akcent 1" xfId="129" xr:uid="{00000000-0005-0000-0000-000036000000}"/>
    <cellStyle name="40% - akcent 2" xfId="130" xr:uid="{00000000-0005-0000-0000-000037000000}"/>
    <cellStyle name="40% - akcent 3" xfId="131" xr:uid="{00000000-0005-0000-0000-000038000000}"/>
    <cellStyle name="40% - akcent 4" xfId="132" xr:uid="{00000000-0005-0000-0000-000039000000}"/>
    <cellStyle name="40% - akcent 5" xfId="133" xr:uid="{00000000-0005-0000-0000-00003A000000}"/>
    <cellStyle name="40% - akcent 6" xfId="134" xr:uid="{00000000-0005-0000-0000-00003B000000}"/>
    <cellStyle name="60% - Accent1" xfId="13" builtinId="32" customBuiltin="1"/>
    <cellStyle name="60% - Accent1 2" xfId="135" xr:uid="{00000000-0005-0000-0000-00003D000000}"/>
    <cellStyle name="60% - Accent1 2 2" xfId="136" xr:uid="{00000000-0005-0000-0000-00003E000000}"/>
    <cellStyle name="60% - Accent1 3" xfId="6914" xr:uid="{00000000-0005-0000-0000-00003F000000}"/>
    <cellStyle name="60% - Accent2" xfId="14" builtinId="36" customBuiltin="1"/>
    <cellStyle name="60% - Accent2 2" xfId="137" xr:uid="{00000000-0005-0000-0000-000041000000}"/>
    <cellStyle name="60% - Accent2 2 2" xfId="138" xr:uid="{00000000-0005-0000-0000-000042000000}"/>
    <cellStyle name="60% - Accent2 3" xfId="6918" xr:uid="{00000000-0005-0000-0000-000043000000}"/>
    <cellStyle name="60% - Accent3" xfId="15" builtinId="40" customBuiltin="1"/>
    <cellStyle name="60% - Accent3 2" xfId="139" xr:uid="{00000000-0005-0000-0000-000045000000}"/>
    <cellStyle name="60% - Accent3 2 2" xfId="140" xr:uid="{00000000-0005-0000-0000-000046000000}"/>
    <cellStyle name="60% - Accent3 3" xfId="6922" xr:uid="{00000000-0005-0000-0000-000047000000}"/>
    <cellStyle name="60% - Accent4" xfId="16" builtinId="44" customBuiltin="1"/>
    <cellStyle name="60% - Accent4 2" xfId="141" xr:uid="{00000000-0005-0000-0000-000049000000}"/>
    <cellStyle name="60% - Accent4 2 2" xfId="142" xr:uid="{00000000-0005-0000-0000-00004A000000}"/>
    <cellStyle name="60% - Accent4 3" xfId="6926" xr:uid="{00000000-0005-0000-0000-00004B000000}"/>
    <cellStyle name="60% - Accent5" xfId="17" builtinId="48" customBuiltin="1"/>
    <cellStyle name="60% - Accent5 2" xfId="143" xr:uid="{00000000-0005-0000-0000-00004D000000}"/>
    <cellStyle name="60% - Accent5 2 2" xfId="144" xr:uid="{00000000-0005-0000-0000-00004E000000}"/>
    <cellStyle name="60% - Accent5 3" xfId="6930" xr:uid="{00000000-0005-0000-0000-00004F000000}"/>
    <cellStyle name="60% - Accent6" xfId="18" builtinId="52" customBuiltin="1"/>
    <cellStyle name="60% - Accent6 2" xfId="145" xr:uid="{00000000-0005-0000-0000-000051000000}"/>
    <cellStyle name="60% - Accent6 2 2" xfId="146" xr:uid="{00000000-0005-0000-0000-000052000000}"/>
    <cellStyle name="60% - Accent6 3" xfId="6934" xr:uid="{00000000-0005-0000-0000-000053000000}"/>
    <cellStyle name="60% - akcent 1" xfId="147" xr:uid="{00000000-0005-0000-0000-000054000000}"/>
    <cellStyle name="60% - akcent 2" xfId="148" xr:uid="{00000000-0005-0000-0000-000055000000}"/>
    <cellStyle name="60% - akcent 3" xfId="149" xr:uid="{00000000-0005-0000-0000-000056000000}"/>
    <cellStyle name="60% - akcent 4" xfId="150" xr:uid="{00000000-0005-0000-0000-000057000000}"/>
    <cellStyle name="60% - akcent 5" xfId="151" xr:uid="{00000000-0005-0000-0000-000058000000}"/>
    <cellStyle name="60% - akcent 6" xfId="152" xr:uid="{00000000-0005-0000-0000-000059000000}"/>
    <cellStyle name="Accent1" xfId="19" builtinId="29" customBuiltin="1"/>
    <cellStyle name="Accent1 2" xfId="153" xr:uid="{00000000-0005-0000-0000-00005B000000}"/>
    <cellStyle name="Accent1 2 2" xfId="154" xr:uid="{00000000-0005-0000-0000-00005C000000}"/>
    <cellStyle name="Accent1 3" xfId="6911" xr:uid="{00000000-0005-0000-0000-00005D000000}"/>
    <cellStyle name="Accent2" xfId="20" builtinId="33" customBuiltin="1"/>
    <cellStyle name="Accent2 2" xfId="155" xr:uid="{00000000-0005-0000-0000-00005F000000}"/>
    <cellStyle name="Accent2 2 2" xfId="156" xr:uid="{00000000-0005-0000-0000-000060000000}"/>
    <cellStyle name="Accent2 3" xfId="6915" xr:uid="{00000000-0005-0000-0000-000061000000}"/>
    <cellStyle name="Accent3" xfId="21" builtinId="37" customBuiltin="1"/>
    <cellStyle name="Accent3 2" xfId="157" xr:uid="{00000000-0005-0000-0000-000063000000}"/>
    <cellStyle name="Accent3 2 2" xfId="158" xr:uid="{00000000-0005-0000-0000-000064000000}"/>
    <cellStyle name="Accent3 3" xfId="6919" xr:uid="{00000000-0005-0000-0000-000065000000}"/>
    <cellStyle name="Accent4" xfId="22" builtinId="41" customBuiltin="1"/>
    <cellStyle name="Accent4 2" xfId="159" xr:uid="{00000000-0005-0000-0000-000067000000}"/>
    <cellStyle name="Accent4 2 2" xfId="160" xr:uid="{00000000-0005-0000-0000-000068000000}"/>
    <cellStyle name="Accent4 3" xfId="6923" xr:uid="{00000000-0005-0000-0000-000069000000}"/>
    <cellStyle name="Accent5" xfId="23" builtinId="45" customBuiltin="1"/>
    <cellStyle name="Accent5 2" xfId="161" xr:uid="{00000000-0005-0000-0000-00006B000000}"/>
    <cellStyle name="Accent5 2 2" xfId="162" xr:uid="{00000000-0005-0000-0000-00006C000000}"/>
    <cellStyle name="Accent5 3" xfId="6927" xr:uid="{00000000-0005-0000-0000-00006D000000}"/>
    <cellStyle name="Accent6" xfId="24" builtinId="49" customBuiltin="1"/>
    <cellStyle name="Accent6 2" xfId="163" xr:uid="{00000000-0005-0000-0000-00006F000000}"/>
    <cellStyle name="Accent6 2 2" xfId="164" xr:uid="{00000000-0005-0000-0000-000070000000}"/>
    <cellStyle name="Accent6 3" xfId="6931" xr:uid="{00000000-0005-0000-0000-000071000000}"/>
    <cellStyle name="Akcent 1" xfId="165" xr:uid="{00000000-0005-0000-0000-000072000000}"/>
    <cellStyle name="Akcent 2" xfId="166" xr:uid="{00000000-0005-0000-0000-000073000000}"/>
    <cellStyle name="Akcent 3" xfId="167" xr:uid="{00000000-0005-0000-0000-000074000000}"/>
    <cellStyle name="Akcent 4" xfId="168" xr:uid="{00000000-0005-0000-0000-000075000000}"/>
    <cellStyle name="Akcent 5" xfId="169" xr:uid="{00000000-0005-0000-0000-000076000000}"/>
    <cellStyle name="Akcent 6" xfId="170" xr:uid="{00000000-0005-0000-0000-000077000000}"/>
    <cellStyle name="Bad" xfId="25" builtinId="27" customBuiltin="1"/>
    <cellStyle name="Bad 2" xfId="171" xr:uid="{00000000-0005-0000-0000-000079000000}"/>
    <cellStyle name="Bad 2 2" xfId="172" xr:uid="{00000000-0005-0000-0000-00007A000000}"/>
    <cellStyle name="Bad 3" xfId="6900" xr:uid="{00000000-0005-0000-0000-00007B000000}"/>
    <cellStyle name="BottomTotalRow1" xfId="76" xr:uid="{00000000-0005-0000-0000-00007C000000}"/>
    <cellStyle name="Calculation" xfId="26" builtinId="22" customBuiltin="1"/>
    <cellStyle name="Calculation 2" xfId="173" xr:uid="{00000000-0005-0000-0000-00007E000000}"/>
    <cellStyle name="Calculation 2 10" xfId="174" xr:uid="{00000000-0005-0000-0000-00007F000000}"/>
    <cellStyle name="Calculation 2 10 10" xfId="175" xr:uid="{00000000-0005-0000-0000-000080000000}"/>
    <cellStyle name="Calculation 2 10 10 2" xfId="4733" xr:uid="{00000000-0005-0000-0000-000081000000}"/>
    <cellStyle name="Calculation 2 10 10 3" xfId="5308" xr:uid="{00000000-0005-0000-0000-000082000000}"/>
    <cellStyle name="Calculation 2 10 10 4" xfId="2473" xr:uid="{00000000-0005-0000-0000-000083000000}"/>
    <cellStyle name="Calculation 2 10 11" xfId="176" xr:uid="{00000000-0005-0000-0000-000084000000}"/>
    <cellStyle name="Calculation 2 10 11 2" xfId="4734" xr:uid="{00000000-0005-0000-0000-000085000000}"/>
    <cellStyle name="Calculation 2 10 11 3" xfId="4635" xr:uid="{00000000-0005-0000-0000-000086000000}"/>
    <cellStyle name="Calculation 2 10 11 4" xfId="2474" xr:uid="{00000000-0005-0000-0000-000087000000}"/>
    <cellStyle name="Calculation 2 10 12" xfId="177" xr:uid="{00000000-0005-0000-0000-000088000000}"/>
    <cellStyle name="Calculation 2 10 12 2" xfId="4735" xr:uid="{00000000-0005-0000-0000-000089000000}"/>
    <cellStyle name="Calculation 2 10 12 3" xfId="5307" xr:uid="{00000000-0005-0000-0000-00008A000000}"/>
    <cellStyle name="Calculation 2 10 12 4" xfId="2475" xr:uid="{00000000-0005-0000-0000-00008B000000}"/>
    <cellStyle name="Calculation 2 10 13" xfId="178" xr:uid="{00000000-0005-0000-0000-00008C000000}"/>
    <cellStyle name="Calculation 2 10 13 2" xfId="4736" xr:uid="{00000000-0005-0000-0000-00008D000000}"/>
    <cellStyle name="Calculation 2 10 13 3" xfId="4649" xr:uid="{00000000-0005-0000-0000-00008E000000}"/>
    <cellStyle name="Calculation 2 10 13 4" xfId="2476" xr:uid="{00000000-0005-0000-0000-00008F000000}"/>
    <cellStyle name="Calculation 2 10 14" xfId="179" xr:uid="{00000000-0005-0000-0000-000090000000}"/>
    <cellStyle name="Calculation 2 10 14 2" xfId="4737" xr:uid="{00000000-0005-0000-0000-000091000000}"/>
    <cellStyle name="Calculation 2 10 14 3" xfId="5306" xr:uid="{00000000-0005-0000-0000-000092000000}"/>
    <cellStyle name="Calculation 2 10 14 4" xfId="2477" xr:uid="{00000000-0005-0000-0000-000093000000}"/>
    <cellStyle name="Calculation 2 10 15" xfId="180" xr:uid="{00000000-0005-0000-0000-000094000000}"/>
    <cellStyle name="Calculation 2 10 15 2" xfId="4738" xr:uid="{00000000-0005-0000-0000-000095000000}"/>
    <cellStyle name="Calculation 2 10 15 3" xfId="4634" xr:uid="{00000000-0005-0000-0000-000096000000}"/>
    <cellStyle name="Calculation 2 10 15 4" xfId="2478" xr:uid="{00000000-0005-0000-0000-000097000000}"/>
    <cellStyle name="Calculation 2 10 16" xfId="181" xr:uid="{00000000-0005-0000-0000-000098000000}"/>
    <cellStyle name="Calculation 2 10 16 2" xfId="4739" xr:uid="{00000000-0005-0000-0000-000099000000}"/>
    <cellStyle name="Calculation 2 10 16 3" xfId="5305" xr:uid="{00000000-0005-0000-0000-00009A000000}"/>
    <cellStyle name="Calculation 2 10 16 4" xfId="2479" xr:uid="{00000000-0005-0000-0000-00009B000000}"/>
    <cellStyle name="Calculation 2 10 17" xfId="182" xr:uid="{00000000-0005-0000-0000-00009C000000}"/>
    <cellStyle name="Calculation 2 10 17 2" xfId="4740" xr:uid="{00000000-0005-0000-0000-00009D000000}"/>
    <cellStyle name="Calculation 2 10 17 3" xfId="5304" xr:uid="{00000000-0005-0000-0000-00009E000000}"/>
    <cellStyle name="Calculation 2 10 17 4" xfId="2480" xr:uid="{00000000-0005-0000-0000-00009F000000}"/>
    <cellStyle name="Calculation 2 10 18" xfId="183" xr:uid="{00000000-0005-0000-0000-0000A0000000}"/>
    <cellStyle name="Calculation 2 10 18 2" xfId="4741" xr:uid="{00000000-0005-0000-0000-0000A1000000}"/>
    <cellStyle name="Calculation 2 10 18 3" xfId="5165" xr:uid="{00000000-0005-0000-0000-0000A2000000}"/>
    <cellStyle name="Calculation 2 10 18 4" xfId="2481" xr:uid="{00000000-0005-0000-0000-0000A3000000}"/>
    <cellStyle name="Calculation 2 10 19" xfId="184" xr:uid="{00000000-0005-0000-0000-0000A4000000}"/>
    <cellStyle name="Calculation 2 10 19 2" xfId="4742" xr:uid="{00000000-0005-0000-0000-0000A5000000}"/>
    <cellStyle name="Calculation 2 10 19 3" xfId="5164" xr:uid="{00000000-0005-0000-0000-0000A6000000}"/>
    <cellStyle name="Calculation 2 10 19 4" xfId="2482" xr:uid="{00000000-0005-0000-0000-0000A7000000}"/>
    <cellStyle name="Calculation 2 10 2" xfId="185" xr:uid="{00000000-0005-0000-0000-0000A8000000}"/>
    <cellStyle name="Calculation 2 10 2 2" xfId="4743" xr:uid="{00000000-0005-0000-0000-0000A9000000}"/>
    <cellStyle name="Calculation 2 10 2 3" xfId="5163" xr:uid="{00000000-0005-0000-0000-0000AA000000}"/>
    <cellStyle name="Calculation 2 10 2 4" xfId="2483" xr:uid="{00000000-0005-0000-0000-0000AB000000}"/>
    <cellStyle name="Calculation 2 10 20" xfId="186" xr:uid="{00000000-0005-0000-0000-0000AC000000}"/>
    <cellStyle name="Calculation 2 10 20 2" xfId="4744" xr:uid="{00000000-0005-0000-0000-0000AD000000}"/>
    <cellStyle name="Calculation 2 10 20 3" xfId="5162" xr:uid="{00000000-0005-0000-0000-0000AE000000}"/>
    <cellStyle name="Calculation 2 10 20 4" xfId="2484" xr:uid="{00000000-0005-0000-0000-0000AF000000}"/>
    <cellStyle name="Calculation 2 10 21" xfId="187" xr:uid="{00000000-0005-0000-0000-0000B0000000}"/>
    <cellStyle name="Calculation 2 10 21 2" xfId="4745" xr:uid="{00000000-0005-0000-0000-0000B1000000}"/>
    <cellStyle name="Calculation 2 10 21 3" xfId="5161" xr:uid="{00000000-0005-0000-0000-0000B2000000}"/>
    <cellStyle name="Calculation 2 10 21 4" xfId="2485" xr:uid="{00000000-0005-0000-0000-0000B3000000}"/>
    <cellStyle name="Calculation 2 10 22" xfId="188" xr:uid="{00000000-0005-0000-0000-0000B4000000}"/>
    <cellStyle name="Calculation 2 10 22 2" xfId="4746" xr:uid="{00000000-0005-0000-0000-0000B5000000}"/>
    <cellStyle name="Calculation 2 10 22 3" xfId="5160" xr:uid="{00000000-0005-0000-0000-0000B6000000}"/>
    <cellStyle name="Calculation 2 10 22 4" xfId="2486" xr:uid="{00000000-0005-0000-0000-0000B7000000}"/>
    <cellStyle name="Calculation 2 10 23" xfId="189" xr:uid="{00000000-0005-0000-0000-0000B8000000}"/>
    <cellStyle name="Calculation 2 10 23 2" xfId="4747" xr:uid="{00000000-0005-0000-0000-0000B9000000}"/>
    <cellStyle name="Calculation 2 10 23 3" xfId="6887" xr:uid="{00000000-0005-0000-0000-0000BA000000}"/>
    <cellStyle name="Calculation 2 10 23 4" xfId="2487" xr:uid="{00000000-0005-0000-0000-0000BB000000}"/>
    <cellStyle name="Calculation 2 10 24" xfId="4732" xr:uid="{00000000-0005-0000-0000-0000BC000000}"/>
    <cellStyle name="Calculation 2 10 25" xfId="5309" xr:uid="{00000000-0005-0000-0000-0000BD000000}"/>
    <cellStyle name="Calculation 2 10 26" xfId="2472" xr:uid="{00000000-0005-0000-0000-0000BE000000}"/>
    <cellStyle name="Calculation 2 10 3" xfId="190" xr:uid="{00000000-0005-0000-0000-0000BF000000}"/>
    <cellStyle name="Calculation 2 10 3 2" xfId="4748" xr:uid="{00000000-0005-0000-0000-0000C0000000}"/>
    <cellStyle name="Calculation 2 10 3 3" xfId="5159" xr:uid="{00000000-0005-0000-0000-0000C1000000}"/>
    <cellStyle name="Calculation 2 10 3 4" xfId="2488" xr:uid="{00000000-0005-0000-0000-0000C2000000}"/>
    <cellStyle name="Calculation 2 10 4" xfId="191" xr:uid="{00000000-0005-0000-0000-0000C3000000}"/>
    <cellStyle name="Calculation 2 10 4 2" xfId="4749" xr:uid="{00000000-0005-0000-0000-0000C4000000}"/>
    <cellStyle name="Calculation 2 10 4 3" xfId="5158" xr:uid="{00000000-0005-0000-0000-0000C5000000}"/>
    <cellStyle name="Calculation 2 10 4 4" xfId="2489" xr:uid="{00000000-0005-0000-0000-0000C6000000}"/>
    <cellStyle name="Calculation 2 10 5" xfId="192" xr:uid="{00000000-0005-0000-0000-0000C7000000}"/>
    <cellStyle name="Calculation 2 10 5 2" xfId="4750" xr:uid="{00000000-0005-0000-0000-0000C8000000}"/>
    <cellStyle name="Calculation 2 10 5 3" xfId="5157" xr:uid="{00000000-0005-0000-0000-0000C9000000}"/>
    <cellStyle name="Calculation 2 10 5 4" xfId="2490" xr:uid="{00000000-0005-0000-0000-0000CA000000}"/>
    <cellStyle name="Calculation 2 10 6" xfId="193" xr:uid="{00000000-0005-0000-0000-0000CB000000}"/>
    <cellStyle name="Calculation 2 10 6 2" xfId="4751" xr:uid="{00000000-0005-0000-0000-0000CC000000}"/>
    <cellStyle name="Calculation 2 10 6 3" xfId="5156" xr:uid="{00000000-0005-0000-0000-0000CD000000}"/>
    <cellStyle name="Calculation 2 10 6 4" xfId="2491" xr:uid="{00000000-0005-0000-0000-0000CE000000}"/>
    <cellStyle name="Calculation 2 10 7" xfId="194" xr:uid="{00000000-0005-0000-0000-0000CF000000}"/>
    <cellStyle name="Calculation 2 10 7 2" xfId="4752" xr:uid="{00000000-0005-0000-0000-0000D0000000}"/>
    <cellStyle name="Calculation 2 10 7 3" xfId="5155" xr:uid="{00000000-0005-0000-0000-0000D1000000}"/>
    <cellStyle name="Calculation 2 10 7 4" xfId="2492" xr:uid="{00000000-0005-0000-0000-0000D2000000}"/>
    <cellStyle name="Calculation 2 10 8" xfId="195" xr:uid="{00000000-0005-0000-0000-0000D3000000}"/>
    <cellStyle name="Calculation 2 10 8 2" xfId="4753" xr:uid="{00000000-0005-0000-0000-0000D4000000}"/>
    <cellStyle name="Calculation 2 10 8 3" xfId="5154" xr:uid="{00000000-0005-0000-0000-0000D5000000}"/>
    <cellStyle name="Calculation 2 10 8 4" xfId="2493" xr:uid="{00000000-0005-0000-0000-0000D6000000}"/>
    <cellStyle name="Calculation 2 10 9" xfId="196" xr:uid="{00000000-0005-0000-0000-0000D7000000}"/>
    <cellStyle name="Calculation 2 10 9 2" xfId="4754" xr:uid="{00000000-0005-0000-0000-0000D8000000}"/>
    <cellStyle name="Calculation 2 10 9 3" xfId="5153" xr:uid="{00000000-0005-0000-0000-0000D9000000}"/>
    <cellStyle name="Calculation 2 10 9 4" xfId="2494" xr:uid="{00000000-0005-0000-0000-0000DA000000}"/>
    <cellStyle name="Calculation 2 11" xfId="197" xr:uid="{00000000-0005-0000-0000-0000DB000000}"/>
    <cellStyle name="Calculation 2 11 10" xfId="198" xr:uid="{00000000-0005-0000-0000-0000DC000000}"/>
    <cellStyle name="Calculation 2 11 10 2" xfId="4756" xr:uid="{00000000-0005-0000-0000-0000DD000000}"/>
    <cellStyle name="Calculation 2 11 10 3" xfId="5151" xr:uid="{00000000-0005-0000-0000-0000DE000000}"/>
    <cellStyle name="Calculation 2 11 10 4" xfId="2496" xr:uid="{00000000-0005-0000-0000-0000DF000000}"/>
    <cellStyle name="Calculation 2 11 11" xfId="199" xr:uid="{00000000-0005-0000-0000-0000E0000000}"/>
    <cellStyle name="Calculation 2 11 11 2" xfId="4757" xr:uid="{00000000-0005-0000-0000-0000E1000000}"/>
    <cellStyle name="Calculation 2 11 11 3" xfId="5150" xr:uid="{00000000-0005-0000-0000-0000E2000000}"/>
    <cellStyle name="Calculation 2 11 11 4" xfId="2497" xr:uid="{00000000-0005-0000-0000-0000E3000000}"/>
    <cellStyle name="Calculation 2 11 12" xfId="200" xr:uid="{00000000-0005-0000-0000-0000E4000000}"/>
    <cellStyle name="Calculation 2 11 12 2" xfId="4758" xr:uid="{00000000-0005-0000-0000-0000E5000000}"/>
    <cellStyle name="Calculation 2 11 12 3" xfId="5149" xr:uid="{00000000-0005-0000-0000-0000E6000000}"/>
    <cellStyle name="Calculation 2 11 12 4" xfId="2498" xr:uid="{00000000-0005-0000-0000-0000E7000000}"/>
    <cellStyle name="Calculation 2 11 13" xfId="201" xr:uid="{00000000-0005-0000-0000-0000E8000000}"/>
    <cellStyle name="Calculation 2 11 13 2" xfId="4759" xr:uid="{00000000-0005-0000-0000-0000E9000000}"/>
    <cellStyle name="Calculation 2 11 13 3" xfId="5148" xr:uid="{00000000-0005-0000-0000-0000EA000000}"/>
    <cellStyle name="Calculation 2 11 13 4" xfId="2499" xr:uid="{00000000-0005-0000-0000-0000EB000000}"/>
    <cellStyle name="Calculation 2 11 14" xfId="202" xr:uid="{00000000-0005-0000-0000-0000EC000000}"/>
    <cellStyle name="Calculation 2 11 14 2" xfId="4760" xr:uid="{00000000-0005-0000-0000-0000ED000000}"/>
    <cellStyle name="Calculation 2 11 14 3" xfId="5147" xr:uid="{00000000-0005-0000-0000-0000EE000000}"/>
    <cellStyle name="Calculation 2 11 14 4" xfId="2500" xr:uid="{00000000-0005-0000-0000-0000EF000000}"/>
    <cellStyle name="Calculation 2 11 15" xfId="203" xr:uid="{00000000-0005-0000-0000-0000F0000000}"/>
    <cellStyle name="Calculation 2 11 15 2" xfId="4761" xr:uid="{00000000-0005-0000-0000-0000F1000000}"/>
    <cellStyle name="Calculation 2 11 15 3" xfId="5146" xr:uid="{00000000-0005-0000-0000-0000F2000000}"/>
    <cellStyle name="Calculation 2 11 15 4" xfId="2501" xr:uid="{00000000-0005-0000-0000-0000F3000000}"/>
    <cellStyle name="Calculation 2 11 16" xfId="204" xr:uid="{00000000-0005-0000-0000-0000F4000000}"/>
    <cellStyle name="Calculation 2 11 16 2" xfId="4762" xr:uid="{00000000-0005-0000-0000-0000F5000000}"/>
    <cellStyle name="Calculation 2 11 16 3" xfId="5145" xr:uid="{00000000-0005-0000-0000-0000F6000000}"/>
    <cellStyle name="Calculation 2 11 16 4" xfId="2502" xr:uid="{00000000-0005-0000-0000-0000F7000000}"/>
    <cellStyle name="Calculation 2 11 17" xfId="205" xr:uid="{00000000-0005-0000-0000-0000F8000000}"/>
    <cellStyle name="Calculation 2 11 17 2" xfId="4763" xr:uid="{00000000-0005-0000-0000-0000F9000000}"/>
    <cellStyle name="Calculation 2 11 17 3" xfId="5144" xr:uid="{00000000-0005-0000-0000-0000FA000000}"/>
    <cellStyle name="Calculation 2 11 17 4" xfId="2503" xr:uid="{00000000-0005-0000-0000-0000FB000000}"/>
    <cellStyle name="Calculation 2 11 18" xfId="206" xr:uid="{00000000-0005-0000-0000-0000FC000000}"/>
    <cellStyle name="Calculation 2 11 18 2" xfId="4764" xr:uid="{00000000-0005-0000-0000-0000FD000000}"/>
    <cellStyle name="Calculation 2 11 18 3" xfId="5143" xr:uid="{00000000-0005-0000-0000-0000FE000000}"/>
    <cellStyle name="Calculation 2 11 18 4" xfId="2504" xr:uid="{00000000-0005-0000-0000-0000FF000000}"/>
    <cellStyle name="Calculation 2 11 19" xfId="207" xr:uid="{00000000-0005-0000-0000-000000010000}"/>
    <cellStyle name="Calculation 2 11 19 2" xfId="4765" xr:uid="{00000000-0005-0000-0000-000001010000}"/>
    <cellStyle name="Calculation 2 11 19 3" xfId="5142" xr:uid="{00000000-0005-0000-0000-000002010000}"/>
    <cellStyle name="Calculation 2 11 19 4" xfId="2505" xr:uid="{00000000-0005-0000-0000-000003010000}"/>
    <cellStyle name="Calculation 2 11 2" xfId="208" xr:uid="{00000000-0005-0000-0000-000004010000}"/>
    <cellStyle name="Calculation 2 11 2 2" xfId="4766" xr:uid="{00000000-0005-0000-0000-000005010000}"/>
    <cellStyle name="Calculation 2 11 2 3" xfId="5141" xr:uid="{00000000-0005-0000-0000-000006010000}"/>
    <cellStyle name="Calculation 2 11 2 4" xfId="2506" xr:uid="{00000000-0005-0000-0000-000007010000}"/>
    <cellStyle name="Calculation 2 11 20" xfId="209" xr:uid="{00000000-0005-0000-0000-000008010000}"/>
    <cellStyle name="Calculation 2 11 20 2" xfId="4767" xr:uid="{00000000-0005-0000-0000-000009010000}"/>
    <cellStyle name="Calculation 2 11 20 3" xfId="5140" xr:uid="{00000000-0005-0000-0000-00000A010000}"/>
    <cellStyle name="Calculation 2 11 20 4" xfId="2507" xr:uid="{00000000-0005-0000-0000-00000B010000}"/>
    <cellStyle name="Calculation 2 11 21" xfId="210" xr:uid="{00000000-0005-0000-0000-00000C010000}"/>
    <cellStyle name="Calculation 2 11 21 2" xfId="4768" xr:uid="{00000000-0005-0000-0000-00000D010000}"/>
    <cellStyle name="Calculation 2 11 21 3" xfId="5139" xr:uid="{00000000-0005-0000-0000-00000E010000}"/>
    <cellStyle name="Calculation 2 11 21 4" xfId="2508" xr:uid="{00000000-0005-0000-0000-00000F010000}"/>
    <cellStyle name="Calculation 2 11 22" xfId="211" xr:uid="{00000000-0005-0000-0000-000010010000}"/>
    <cellStyle name="Calculation 2 11 22 2" xfId="4769" xr:uid="{00000000-0005-0000-0000-000011010000}"/>
    <cellStyle name="Calculation 2 11 22 3" xfId="5138" xr:uid="{00000000-0005-0000-0000-000012010000}"/>
    <cellStyle name="Calculation 2 11 22 4" xfId="2509" xr:uid="{00000000-0005-0000-0000-000013010000}"/>
    <cellStyle name="Calculation 2 11 23" xfId="212" xr:uid="{00000000-0005-0000-0000-000014010000}"/>
    <cellStyle name="Calculation 2 11 23 2" xfId="4770" xr:uid="{00000000-0005-0000-0000-000015010000}"/>
    <cellStyle name="Calculation 2 11 23 3" xfId="5137" xr:uid="{00000000-0005-0000-0000-000016010000}"/>
    <cellStyle name="Calculation 2 11 23 4" xfId="2510" xr:uid="{00000000-0005-0000-0000-000017010000}"/>
    <cellStyle name="Calculation 2 11 24" xfId="4755" xr:uid="{00000000-0005-0000-0000-000018010000}"/>
    <cellStyle name="Calculation 2 11 25" xfId="5152" xr:uid="{00000000-0005-0000-0000-000019010000}"/>
    <cellStyle name="Calculation 2 11 26" xfId="2495" xr:uid="{00000000-0005-0000-0000-00001A010000}"/>
    <cellStyle name="Calculation 2 11 3" xfId="213" xr:uid="{00000000-0005-0000-0000-00001B010000}"/>
    <cellStyle name="Calculation 2 11 3 2" xfId="4771" xr:uid="{00000000-0005-0000-0000-00001C010000}"/>
    <cellStyle name="Calculation 2 11 3 3" xfId="5136" xr:uid="{00000000-0005-0000-0000-00001D010000}"/>
    <cellStyle name="Calculation 2 11 3 4" xfId="2511" xr:uid="{00000000-0005-0000-0000-00001E010000}"/>
    <cellStyle name="Calculation 2 11 4" xfId="214" xr:uid="{00000000-0005-0000-0000-00001F010000}"/>
    <cellStyle name="Calculation 2 11 4 2" xfId="4772" xr:uid="{00000000-0005-0000-0000-000020010000}"/>
    <cellStyle name="Calculation 2 11 4 3" xfId="6883" xr:uid="{00000000-0005-0000-0000-000021010000}"/>
    <cellStyle name="Calculation 2 11 4 4" xfId="2512" xr:uid="{00000000-0005-0000-0000-000022010000}"/>
    <cellStyle name="Calculation 2 11 5" xfId="215" xr:uid="{00000000-0005-0000-0000-000023010000}"/>
    <cellStyle name="Calculation 2 11 5 2" xfId="4773" xr:uid="{00000000-0005-0000-0000-000024010000}"/>
    <cellStyle name="Calculation 2 11 5 3" xfId="5135" xr:uid="{00000000-0005-0000-0000-000025010000}"/>
    <cellStyle name="Calculation 2 11 5 4" xfId="2513" xr:uid="{00000000-0005-0000-0000-000026010000}"/>
    <cellStyle name="Calculation 2 11 6" xfId="216" xr:uid="{00000000-0005-0000-0000-000027010000}"/>
    <cellStyle name="Calculation 2 11 6 2" xfId="4774" xr:uid="{00000000-0005-0000-0000-000028010000}"/>
    <cellStyle name="Calculation 2 11 6 3" xfId="5134" xr:uid="{00000000-0005-0000-0000-000029010000}"/>
    <cellStyle name="Calculation 2 11 6 4" xfId="2514" xr:uid="{00000000-0005-0000-0000-00002A010000}"/>
    <cellStyle name="Calculation 2 11 7" xfId="217" xr:uid="{00000000-0005-0000-0000-00002B010000}"/>
    <cellStyle name="Calculation 2 11 7 2" xfId="4775" xr:uid="{00000000-0005-0000-0000-00002C010000}"/>
    <cellStyle name="Calculation 2 11 7 3" xfId="5133" xr:uid="{00000000-0005-0000-0000-00002D010000}"/>
    <cellStyle name="Calculation 2 11 7 4" xfId="2515" xr:uid="{00000000-0005-0000-0000-00002E010000}"/>
    <cellStyle name="Calculation 2 11 8" xfId="218" xr:uid="{00000000-0005-0000-0000-00002F010000}"/>
    <cellStyle name="Calculation 2 11 8 2" xfId="4776" xr:uid="{00000000-0005-0000-0000-000030010000}"/>
    <cellStyle name="Calculation 2 11 8 3" xfId="5132" xr:uid="{00000000-0005-0000-0000-000031010000}"/>
    <cellStyle name="Calculation 2 11 8 4" xfId="2516" xr:uid="{00000000-0005-0000-0000-000032010000}"/>
    <cellStyle name="Calculation 2 11 9" xfId="219" xr:uid="{00000000-0005-0000-0000-000033010000}"/>
    <cellStyle name="Calculation 2 11 9 2" xfId="4777" xr:uid="{00000000-0005-0000-0000-000034010000}"/>
    <cellStyle name="Calculation 2 11 9 3" xfId="5131" xr:uid="{00000000-0005-0000-0000-000035010000}"/>
    <cellStyle name="Calculation 2 11 9 4" xfId="2517" xr:uid="{00000000-0005-0000-0000-000036010000}"/>
    <cellStyle name="Calculation 2 12" xfId="220" xr:uid="{00000000-0005-0000-0000-000037010000}"/>
    <cellStyle name="Calculation 2 12 10" xfId="221" xr:uid="{00000000-0005-0000-0000-000038010000}"/>
    <cellStyle name="Calculation 2 12 10 2" xfId="4779" xr:uid="{00000000-0005-0000-0000-000039010000}"/>
    <cellStyle name="Calculation 2 12 10 3" xfId="5129" xr:uid="{00000000-0005-0000-0000-00003A010000}"/>
    <cellStyle name="Calculation 2 12 10 4" xfId="2519" xr:uid="{00000000-0005-0000-0000-00003B010000}"/>
    <cellStyle name="Calculation 2 12 11" xfId="222" xr:uid="{00000000-0005-0000-0000-00003C010000}"/>
    <cellStyle name="Calculation 2 12 11 2" xfId="4780" xr:uid="{00000000-0005-0000-0000-00003D010000}"/>
    <cellStyle name="Calculation 2 12 11 3" xfId="5128" xr:uid="{00000000-0005-0000-0000-00003E010000}"/>
    <cellStyle name="Calculation 2 12 11 4" xfId="2520" xr:uid="{00000000-0005-0000-0000-00003F010000}"/>
    <cellStyle name="Calculation 2 12 12" xfId="223" xr:uid="{00000000-0005-0000-0000-000040010000}"/>
    <cellStyle name="Calculation 2 12 12 2" xfId="4781" xr:uid="{00000000-0005-0000-0000-000041010000}"/>
    <cellStyle name="Calculation 2 12 12 3" xfId="6882" xr:uid="{00000000-0005-0000-0000-000042010000}"/>
    <cellStyle name="Calculation 2 12 12 4" xfId="2521" xr:uid="{00000000-0005-0000-0000-000043010000}"/>
    <cellStyle name="Calculation 2 12 13" xfId="224" xr:uid="{00000000-0005-0000-0000-000044010000}"/>
    <cellStyle name="Calculation 2 12 13 2" xfId="4782" xr:uid="{00000000-0005-0000-0000-000045010000}"/>
    <cellStyle name="Calculation 2 12 13 3" xfId="5127" xr:uid="{00000000-0005-0000-0000-000046010000}"/>
    <cellStyle name="Calculation 2 12 13 4" xfId="2522" xr:uid="{00000000-0005-0000-0000-000047010000}"/>
    <cellStyle name="Calculation 2 12 14" xfId="225" xr:uid="{00000000-0005-0000-0000-000048010000}"/>
    <cellStyle name="Calculation 2 12 14 2" xfId="4783" xr:uid="{00000000-0005-0000-0000-000049010000}"/>
    <cellStyle name="Calculation 2 12 14 3" xfId="5126" xr:uid="{00000000-0005-0000-0000-00004A010000}"/>
    <cellStyle name="Calculation 2 12 14 4" xfId="2523" xr:uid="{00000000-0005-0000-0000-00004B010000}"/>
    <cellStyle name="Calculation 2 12 15" xfId="226" xr:uid="{00000000-0005-0000-0000-00004C010000}"/>
    <cellStyle name="Calculation 2 12 15 2" xfId="4784" xr:uid="{00000000-0005-0000-0000-00004D010000}"/>
    <cellStyle name="Calculation 2 12 15 3" xfId="5125" xr:uid="{00000000-0005-0000-0000-00004E010000}"/>
    <cellStyle name="Calculation 2 12 15 4" xfId="2524" xr:uid="{00000000-0005-0000-0000-00004F010000}"/>
    <cellStyle name="Calculation 2 12 16" xfId="227" xr:uid="{00000000-0005-0000-0000-000050010000}"/>
    <cellStyle name="Calculation 2 12 16 2" xfId="4785" xr:uid="{00000000-0005-0000-0000-000051010000}"/>
    <cellStyle name="Calculation 2 12 16 3" xfId="5124" xr:uid="{00000000-0005-0000-0000-000052010000}"/>
    <cellStyle name="Calculation 2 12 16 4" xfId="2525" xr:uid="{00000000-0005-0000-0000-000053010000}"/>
    <cellStyle name="Calculation 2 12 17" xfId="228" xr:uid="{00000000-0005-0000-0000-000054010000}"/>
    <cellStyle name="Calculation 2 12 17 2" xfId="4786" xr:uid="{00000000-0005-0000-0000-000055010000}"/>
    <cellStyle name="Calculation 2 12 17 3" xfId="5123" xr:uid="{00000000-0005-0000-0000-000056010000}"/>
    <cellStyle name="Calculation 2 12 17 4" xfId="2526" xr:uid="{00000000-0005-0000-0000-000057010000}"/>
    <cellStyle name="Calculation 2 12 18" xfId="229" xr:uid="{00000000-0005-0000-0000-000058010000}"/>
    <cellStyle name="Calculation 2 12 18 2" xfId="4787" xr:uid="{00000000-0005-0000-0000-000059010000}"/>
    <cellStyle name="Calculation 2 12 18 3" xfId="5122" xr:uid="{00000000-0005-0000-0000-00005A010000}"/>
    <cellStyle name="Calculation 2 12 18 4" xfId="2527" xr:uid="{00000000-0005-0000-0000-00005B010000}"/>
    <cellStyle name="Calculation 2 12 19" xfId="230" xr:uid="{00000000-0005-0000-0000-00005C010000}"/>
    <cellStyle name="Calculation 2 12 19 2" xfId="4788" xr:uid="{00000000-0005-0000-0000-00005D010000}"/>
    <cellStyle name="Calculation 2 12 19 3" xfId="5121" xr:uid="{00000000-0005-0000-0000-00005E010000}"/>
    <cellStyle name="Calculation 2 12 19 4" xfId="2528" xr:uid="{00000000-0005-0000-0000-00005F010000}"/>
    <cellStyle name="Calculation 2 12 2" xfId="231" xr:uid="{00000000-0005-0000-0000-000060010000}"/>
    <cellStyle name="Calculation 2 12 2 2" xfId="4789" xr:uid="{00000000-0005-0000-0000-000061010000}"/>
    <cellStyle name="Calculation 2 12 2 3" xfId="5120" xr:uid="{00000000-0005-0000-0000-000062010000}"/>
    <cellStyle name="Calculation 2 12 2 4" xfId="2529" xr:uid="{00000000-0005-0000-0000-000063010000}"/>
    <cellStyle name="Calculation 2 12 20" xfId="232" xr:uid="{00000000-0005-0000-0000-000064010000}"/>
    <cellStyle name="Calculation 2 12 20 2" xfId="4790" xr:uid="{00000000-0005-0000-0000-000065010000}"/>
    <cellStyle name="Calculation 2 12 20 3" xfId="5119" xr:uid="{00000000-0005-0000-0000-000066010000}"/>
    <cellStyle name="Calculation 2 12 20 4" xfId="2530" xr:uid="{00000000-0005-0000-0000-000067010000}"/>
    <cellStyle name="Calculation 2 12 21" xfId="233" xr:uid="{00000000-0005-0000-0000-000068010000}"/>
    <cellStyle name="Calculation 2 12 21 2" xfId="4791" xr:uid="{00000000-0005-0000-0000-000069010000}"/>
    <cellStyle name="Calculation 2 12 21 3" xfId="5118" xr:uid="{00000000-0005-0000-0000-00006A010000}"/>
    <cellStyle name="Calculation 2 12 21 4" xfId="2531" xr:uid="{00000000-0005-0000-0000-00006B010000}"/>
    <cellStyle name="Calculation 2 12 22" xfId="234" xr:uid="{00000000-0005-0000-0000-00006C010000}"/>
    <cellStyle name="Calculation 2 12 22 2" xfId="4792" xr:uid="{00000000-0005-0000-0000-00006D010000}"/>
    <cellStyle name="Calculation 2 12 22 3" xfId="5117" xr:uid="{00000000-0005-0000-0000-00006E010000}"/>
    <cellStyle name="Calculation 2 12 22 4" xfId="2532" xr:uid="{00000000-0005-0000-0000-00006F010000}"/>
    <cellStyle name="Calculation 2 12 23" xfId="235" xr:uid="{00000000-0005-0000-0000-000070010000}"/>
    <cellStyle name="Calculation 2 12 23 2" xfId="4793" xr:uid="{00000000-0005-0000-0000-000071010000}"/>
    <cellStyle name="Calculation 2 12 23 3" xfId="5116" xr:uid="{00000000-0005-0000-0000-000072010000}"/>
    <cellStyle name="Calculation 2 12 23 4" xfId="2533" xr:uid="{00000000-0005-0000-0000-000073010000}"/>
    <cellStyle name="Calculation 2 12 24" xfId="4778" xr:uid="{00000000-0005-0000-0000-000074010000}"/>
    <cellStyle name="Calculation 2 12 25" xfId="5130" xr:uid="{00000000-0005-0000-0000-000075010000}"/>
    <cellStyle name="Calculation 2 12 26" xfId="2518" xr:uid="{00000000-0005-0000-0000-000076010000}"/>
    <cellStyle name="Calculation 2 12 3" xfId="236" xr:uid="{00000000-0005-0000-0000-000077010000}"/>
    <cellStyle name="Calculation 2 12 3 2" xfId="4794" xr:uid="{00000000-0005-0000-0000-000078010000}"/>
    <cellStyle name="Calculation 2 12 3 3" xfId="5115" xr:uid="{00000000-0005-0000-0000-000079010000}"/>
    <cellStyle name="Calculation 2 12 3 4" xfId="2534" xr:uid="{00000000-0005-0000-0000-00007A010000}"/>
    <cellStyle name="Calculation 2 12 4" xfId="237" xr:uid="{00000000-0005-0000-0000-00007B010000}"/>
    <cellStyle name="Calculation 2 12 4 2" xfId="4795" xr:uid="{00000000-0005-0000-0000-00007C010000}"/>
    <cellStyle name="Calculation 2 12 4 3" xfId="5114" xr:uid="{00000000-0005-0000-0000-00007D010000}"/>
    <cellStyle name="Calculation 2 12 4 4" xfId="2535" xr:uid="{00000000-0005-0000-0000-00007E010000}"/>
    <cellStyle name="Calculation 2 12 5" xfId="238" xr:uid="{00000000-0005-0000-0000-00007F010000}"/>
    <cellStyle name="Calculation 2 12 5 2" xfId="4796" xr:uid="{00000000-0005-0000-0000-000080010000}"/>
    <cellStyle name="Calculation 2 12 5 3" xfId="5113" xr:uid="{00000000-0005-0000-0000-000081010000}"/>
    <cellStyle name="Calculation 2 12 5 4" xfId="2536" xr:uid="{00000000-0005-0000-0000-000082010000}"/>
    <cellStyle name="Calculation 2 12 6" xfId="239" xr:uid="{00000000-0005-0000-0000-000083010000}"/>
    <cellStyle name="Calculation 2 12 6 2" xfId="4797" xr:uid="{00000000-0005-0000-0000-000084010000}"/>
    <cellStyle name="Calculation 2 12 6 3" xfId="5112" xr:uid="{00000000-0005-0000-0000-000085010000}"/>
    <cellStyle name="Calculation 2 12 6 4" xfId="2537" xr:uid="{00000000-0005-0000-0000-000086010000}"/>
    <cellStyle name="Calculation 2 12 7" xfId="240" xr:uid="{00000000-0005-0000-0000-000087010000}"/>
    <cellStyle name="Calculation 2 12 7 2" xfId="4798" xr:uid="{00000000-0005-0000-0000-000088010000}"/>
    <cellStyle name="Calculation 2 12 7 3" xfId="5111" xr:uid="{00000000-0005-0000-0000-000089010000}"/>
    <cellStyle name="Calculation 2 12 7 4" xfId="2538" xr:uid="{00000000-0005-0000-0000-00008A010000}"/>
    <cellStyle name="Calculation 2 12 8" xfId="241" xr:uid="{00000000-0005-0000-0000-00008B010000}"/>
    <cellStyle name="Calculation 2 12 8 2" xfId="4799" xr:uid="{00000000-0005-0000-0000-00008C010000}"/>
    <cellStyle name="Calculation 2 12 8 3" xfId="5110" xr:uid="{00000000-0005-0000-0000-00008D010000}"/>
    <cellStyle name="Calculation 2 12 8 4" xfId="2539" xr:uid="{00000000-0005-0000-0000-00008E010000}"/>
    <cellStyle name="Calculation 2 12 9" xfId="242" xr:uid="{00000000-0005-0000-0000-00008F010000}"/>
    <cellStyle name="Calculation 2 12 9 2" xfId="4800" xr:uid="{00000000-0005-0000-0000-000090010000}"/>
    <cellStyle name="Calculation 2 12 9 3" xfId="5109" xr:uid="{00000000-0005-0000-0000-000091010000}"/>
    <cellStyle name="Calculation 2 12 9 4" xfId="2540" xr:uid="{00000000-0005-0000-0000-000092010000}"/>
    <cellStyle name="Calculation 2 13" xfId="243" xr:uid="{00000000-0005-0000-0000-000093010000}"/>
    <cellStyle name="Calculation 2 13 10" xfId="244" xr:uid="{00000000-0005-0000-0000-000094010000}"/>
    <cellStyle name="Calculation 2 13 10 2" xfId="4802" xr:uid="{00000000-0005-0000-0000-000095010000}"/>
    <cellStyle name="Calculation 2 13 10 3" xfId="5107" xr:uid="{00000000-0005-0000-0000-000096010000}"/>
    <cellStyle name="Calculation 2 13 10 4" xfId="2542" xr:uid="{00000000-0005-0000-0000-000097010000}"/>
    <cellStyle name="Calculation 2 13 11" xfId="245" xr:uid="{00000000-0005-0000-0000-000098010000}"/>
    <cellStyle name="Calculation 2 13 11 2" xfId="4803" xr:uid="{00000000-0005-0000-0000-000099010000}"/>
    <cellStyle name="Calculation 2 13 11 3" xfId="5106" xr:uid="{00000000-0005-0000-0000-00009A010000}"/>
    <cellStyle name="Calculation 2 13 11 4" xfId="2543" xr:uid="{00000000-0005-0000-0000-00009B010000}"/>
    <cellStyle name="Calculation 2 13 12" xfId="246" xr:uid="{00000000-0005-0000-0000-00009C010000}"/>
    <cellStyle name="Calculation 2 13 12 2" xfId="4804" xr:uid="{00000000-0005-0000-0000-00009D010000}"/>
    <cellStyle name="Calculation 2 13 12 3" xfId="5105" xr:uid="{00000000-0005-0000-0000-00009E010000}"/>
    <cellStyle name="Calculation 2 13 12 4" xfId="2544" xr:uid="{00000000-0005-0000-0000-00009F010000}"/>
    <cellStyle name="Calculation 2 13 13" xfId="247" xr:uid="{00000000-0005-0000-0000-0000A0010000}"/>
    <cellStyle name="Calculation 2 13 13 2" xfId="4805" xr:uid="{00000000-0005-0000-0000-0000A1010000}"/>
    <cellStyle name="Calculation 2 13 13 3" xfId="5104" xr:uid="{00000000-0005-0000-0000-0000A2010000}"/>
    <cellStyle name="Calculation 2 13 13 4" xfId="2545" xr:uid="{00000000-0005-0000-0000-0000A3010000}"/>
    <cellStyle name="Calculation 2 13 14" xfId="248" xr:uid="{00000000-0005-0000-0000-0000A4010000}"/>
    <cellStyle name="Calculation 2 13 14 2" xfId="4806" xr:uid="{00000000-0005-0000-0000-0000A5010000}"/>
    <cellStyle name="Calculation 2 13 14 3" xfId="5103" xr:uid="{00000000-0005-0000-0000-0000A6010000}"/>
    <cellStyle name="Calculation 2 13 14 4" xfId="2546" xr:uid="{00000000-0005-0000-0000-0000A7010000}"/>
    <cellStyle name="Calculation 2 13 15" xfId="249" xr:uid="{00000000-0005-0000-0000-0000A8010000}"/>
    <cellStyle name="Calculation 2 13 15 2" xfId="4807" xr:uid="{00000000-0005-0000-0000-0000A9010000}"/>
    <cellStyle name="Calculation 2 13 15 3" xfId="5102" xr:uid="{00000000-0005-0000-0000-0000AA010000}"/>
    <cellStyle name="Calculation 2 13 15 4" xfId="2547" xr:uid="{00000000-0005-0000-0000-0000AB010000}"/>
    <cellStyle name="Calculation 2 13 16" xfId="250" xr:uid="{00000000-0005-0000-0000-0000AC010000}"/>
    <cellStyle name="Calculation 2 13 16 2" xfId="4808" xr:uid="{00000000-0005-0000-0000-0000AD010000}"/>
    <cellStyle name="Calculation 2 13 16 3" xfId="5101" xr:uid="{00000000-0005-0000-0000-0000AE010000}"/>
    <cellStyle name="Calculation 2 13 16 4" xfId="2548" xr:uid="{00000000-0005-0000-0000-0000AF010000}"/>
    <cellStyle name="Calculation 2 13 17" xfId="251" xr:uid="{00000000-0005-0000-0000-0000B0010000}"/>
    <cellStyle name="Calculation 2 13 17 2" xfId="4809" xr:uid="{00000000-0005-0000-0000-0000B1010000}"/>
    <cellStyle name="Calculation 2 13 17 3" xfId="5100" xr:uid="{00000000-0005-0000-0000-0000B2010000}"/>
    <cellStyle name="Calculation 2 13 17 4" xfId="2549" xr:uid="{00000000-0005-0000-0000-0000B3010000}"/>
    <cellStyle name="Calculation 2 13 18" xfId="252" xr:uid="{00000000-0005-0000-0000-0000B4010000}"/>
    <cellStyle name="Calculation 2 13 18 2" xfId="4810" xr:uid="{00000000-0005-0000-0000-0000B5010000}"/>
    <cellStyle name="Calculation 2 13 18 3" xfId="5099" xr:uid="{00000000-0005-0000-0000-0000B6010000}"/>
    <cellStyle name="Calculation 2 13 18 4" xfId="2550" xr:uid="{00000000-0005-0000-0000-0000B7010000}"/>
    <cellStyle name="Calculation 2 13 19" xfId="253" xr:uid="{00000000-0005-0000-0000-0000B8010000}"/>
    <cellStyle name="Calculation 2 13 19 2" xfId="4811" xr:uid="{00000000-0005-0000-0000-0000B9010000}"/>
    <cellStyle name="Calculation 2 13 19 3" xfId="5098" xr:uid="{00000000-0005-0000-0000-0000BA010000}"/>
    <cellStyle name="Calculation 2 13 19 4" xfId="2551" xr:uid="{00000000-0005-0000-0000-0000BB010000}"/>
    <cellStyle name="Calculation 2 13 2" xfId="254" xr:uid="{00000000-0005-0000-0000-0000BC010000}"/>
    <cellStyle name="Calculation 2 13 2 2" xfId="4812" xr:uid="{00000000-0005-0000-0000-0000BD010000}"/>
    <cellStyle name="Calculation 2 13 2 3" xfId="5097" xr:uid="{00000000-0005-0000-0000-0000BE010000}"/>
    <cellStyle name="Calculation 2 13 2 4" xfId="2552" xr:uid="{00000000-0005-0000-0000-0000BF010000}"/>
    <cellStyle name="Calculation 2 13 20" xfId="255" xr:uid="{00000000-0005-0000-0000-0000C0010000}"/>
    <cellStyle name="Calculation 2 13 20 2" xfId="4813" xr:uid="{00000000-0005-0000-0000-0000C1010000}"/>
    <cellStyle name="Calculation 2 13 20 3" xfId="5096" xr:uid="{00000000-0005-0000-0000-0000C2010000}"/>
    <cellStyle name="Calculation 2 13 20 4" xfId="2553" xr:uid="{00000000-0005-0000-0000-0000C3010000}"/>
    <cellStyle name="Calculation 2 13 21" xfId="256" xr:uid="{00000000-0005-0000-0000-0000C4010000}"/>
    <cellStyle name="Calculation 2 13 21 2" xfId="4814" xr:uid="{00000000-0005-0000-0000-0000C5010000}"/>
    <cellStyle name="Calculation 2 13 21 3" xfId="5095" xr:uid="{00000000-0005-0000-0000-0000C6010000}"/>
    <cellStyle name="Calculation 2 13 21 4" xfId="2554" xr:uid="{00000000-0005-0000-0000-0000C7010000}"/>
    <cellStyle name="Calculation 2 13 22" xfId="257" xr:uid="{00000000-0005-0000-0000-0000C8010000}"/>
    <cellStyle name="Calculation 2 13 22 2" xfId="4815" xr:uid="{00000000-0005-0000-0000-0000C9010000}"/>
    <cellStyle name="Calculation 2 13 22 3" xfId="5094" xr:uid="{00000000-0005-0000-0000-0000CA010000}"/>
    <cellStyle name="Calculation 2 13 22 4" xfId="2555" xr:uid="{00000000-0005-0000-0000-0000CB010000}"/>
    <cellStyle name="Calculation 2 13 23" xfId="258" xr:uid="{00000000-0005-0000-0000-0000CC010000}"/>
    <cellStyle name="Calculation 2 13 23 2" xfId="4816" xr:uid="{00000000-0005-0000-0000-0000CD010000}"/>
    <cellStyle name="Calculation 2 13 23 3" xfId="5093" xr:uid="{00000000-0005-0000-0000-0000CE010000}"/>
    <cellStyle name="Calculation 2 13 23 4" xfId="2556" xr:uid="{00000000-0005-0000-0000-0000CF010000}"/>
    <cellStyle name="Calculation 2 13 24" xfId="4801" xr:uid="{00000000-0005-0000-0000-0000D0010000}"/>
    <cellStyle name="Calculation 2 13 25" xfId="5108" xr:uid="{00000000-0005-0000-0000-0000D1010000}"/>
    <cellStyle name="Calculation 2 13 26" xfId="2541" xr:uid="{00000000-0005-0000-0000-0000D2010000}"/>
    <cellStyle name="Calculation 2 13 3" xfId="259" xr:uid="{00000000-0005-0000-0000-0000D3010000}"/>
    <cellStyle name="Calculation 2 13 3 2" xfId="4817" xr:uid="{00000000-0005-0000-0000-0000D4010000}"/>
    <cellStyle name="Calculation 2 13 3 3" xfId="5092" xr:uid="{00000000-0005-0000-0000-0000D5010000}"/>
    <cellStyle name="Calculation 2 13 3 4" xfId="2557" xr:uid="{00000000-0005-0000-0000-0000D6010000}"/>
    <cellStyle name="Calculation 2 13 4" xfId="260" xr:uid="{00000000-0005-0000-0000-0000D7010000}"/>
    <cellStyle name="Calculation 2 13 4 2" xfId="4818" xr:uid="{00000000-0005-0000-0000-0000D8010000}"/>
    <cellStyle name="Calculation 2 13 4 3" xfId="5091" xr:uid="{00000000-0005-0000-0000-0000D9010000}"/>
    <cellStyle name="Calculation 2 13 4 4" xfId="2558" xr:uid="{00000000-0005-0000-0000-0000DA010000}"/>
    <cellStyle name="Calculation 2 13 5" xfId="261" xr:uid="{00000000-0005-0000-0000-0000DB010000}"/>
    <cellStyle name="Calculation 2 13 5 2" xfId="4819" xr:uid="{00000000-0005-0000-0000-0000DC010000}"/>
    <cellStyle name="Calculation 2 13 5 3" xfId="5090" xr:uid="{00000000-0005-0000-0000-0000DD010000}"/>
    <cellStyle name="Calculation 2 13 5 4" xfId="2559" xr:uid="{00000000-0005-0000-0000-0000DE010000}"/>
    <cellStyle name="Calculation 2 13 6" xfId="262" xr:uid="{00000000-0005-0000-0000-0000DF010000}"/>
    <cellStyle name="Calculation 2 13 6 2" xfId="4820" xr:uid="{00000000-0005-0000-0000-0000E0010000}"/>
    <cellStyle name="Calculation 2 13 6 3" xfId="5089" xr:uid="{00000000-0005-0000-0000-0000E1010000}"/>
    <cellStyle name="Calculation 2 13 6 4" xfId="2560" xr:uid="{00000000-0005-0000-0000-0000E2010000}"/>
    <cellStyle name="Calculation 2 13 7" xfId="263" xr:uid="{00000000-0005-0000-0000-0000E3010000}"/>
    <cellStyle name="Calculation 2 13 7 2" xfId="4821" xr:uid="{00000000-0005-0000-0000-0000E4010000}"/>
    <cellStyle name="Calculation 2 13 7 3" xfId="5088" xr:uid="{00000000-0005-0000-0000-0000E5010000}"/>
    <cellStyle name="Calculation 2 13 7 4" xfId="2561" xr:uid="{00000000-0005-0000-0000-0000E6010000}"/>
    <cellStyle name="Calculation 2 13 8" xfId="264" xr:uid="{00000000-0005-0000-0000-0000E7010000}"/>
    <cellStyle name="Calculation 2 13 8 2" xfId="4822" xr:uid="{00000000-0005-0000-0000-0000E8010000}"/>
    <cellStyle name="Calculation 2 13 8 3" xfId="5087" xr:uid="{00000000-0005-0000-0000-0000E9010000}"/>
    <cellStyle name="Calculation 2 13 8 4" xfId="2562" xr:uid="{00000000-0005-0000-0000-0000EA010000}"/>
    <cellStyle name="Calculation 2 13 9" xfId="265" xr:uid="{00000000-0005-0000-0000-0000EB010000}"/>
    <cellStyle name="Calculation 2 13 9 2" xfId="4823" xr:uid="{00000000-0005-0000-0000-0000EC010000}"/>
    <cellStyle name="Calculation 2 13 9 3" xfId="5086" xr:uid="{00000000-0005-0000-0000-0000ED010000}"/>
    <cellStyle name="Calculation 2 13 9 4" xfId="2563" xr:uid="{00000000-0005-0000-0000-0000EE010000}"/>
    <cellStyle name="Calculation 2 14" xfId="266" xr:uid="{00000000-0005-0000-0000-0000EF010000}"/>
    <cellStyle name="Calculation 2 14 10" xfId="267" xr:uid="{00000000-0005-0000-0000-0000F0010000}"/>
    <cellStyle name="Calculation 2 14 10 2" xfId="4825" xr:uid="{00000000-0005-0000-0000-0000F1010000}"/>
    <cellStyle name="Calculation 2 14 10 3" xfId="5084" xr:uid="{00000000-0005-0000-0000-0000F2010000}"/>
    <cellStyle name="Calculation 2 14 10 4" xfId="2565" xr:uid="{00000000-0005-0000-0000-0000F3010000}"/>
    <cellStyle name="Calculation 2 14 11" xfId="268" xr:uid="{00000000-0005-0000-0000-0000F4010000}"/>
    <cellStyle name="Calculation 2 14 11 2" xfId="4826" xr:uid="{00000000-0005-0000-0000-0000F5010000}"/>
    <cellStyle name="Calculation 2 14 11 3" xfId="5083" xr:uid="{00000000-0005-0000-0000-0000F6010000}"/>
    <cellStyle name="Calculation 2 14 11 4" xfId="2566" xr:uid="{00000000-0005-0000-0000-0000F7010000}"/>
    <cellStyle name="Calculation 2 14 12" xfId="269" xr:uid="{00000000-0005-0000-0000-0000F8010000}"/>
    <cellStyle name="Calculation 2 14 12 2" xfId="4827" xr:uid="{00000000-0005-0000-0000-0000F9010000}"/>
    <cellStyle name="Calculation 2 14 12 3" xfId="5082" xr:uid="{00000000-0005-0000-0000-0000FA010000}"/>
    <cellStyle name="Calculation 2 14 12 4" xfId="2567" xr:uid="{00000000-0005-0000-0000-0000FB010000}"/>
    <cellStyle name="Calculation 2 14 13" xfId="270" xr:uid="{00000000-0005-0000-0000-0000FC010000}"/>
    <cellStyle name="Calculation 2 14 13 2" xfId="4828" xr:uid="{00000000-0005-0000-0000-0000FD010000}"/>
    <cellStyle name="Calculation 2 14 13 3" xfId="5081" xr:uid="{00000000-0005-0000-0000-0000FE010000}"/>
    <cellStyle name="Calculation 2 14 13 4" xfId="2568" xr:uid="{00000000-0005-0000-0000-0000FF010000}"/>
    <cellStyle name="Calculation 2 14 14" xfId="271" xr:uid="{00000000-0005-0000-0000-000000020000}"/>
    <cellStyle name="Calculation 2 14 14 2" xfId="4829" xr:uid="{00000000-0005-0000-0000-000001020000}"/>
    <cellStyle name="Calculation 2 14 14 3" xfId="5080" xr:uid="{00000000-0005-0000-0000-000002020000}"/>
    <cellStyle name="Calculation 2 14 14 4" xfId="2569" xr:uid="{00000000-0005-0000-0000-000003020000}"/>
    <cellStyle name="Calculation 2 14 15" xfId="272" xr:uid="{00000000-0005-0000-0000-000004020000}"/>
    <cellStyle name="Calculation 2 14 15 2" xfId="4830" xr:uid="{00000000-0005-0000-0000-000005020000}"/>
    <cellStyle name="Calculation 2 14 15 3" xfId="5079" xr:uid="{00000000-0005-0000-0000-000006020000}"/>
    <cellStyle name="Calculation 2 14 15 4" xfId="2570" xr:uid="{00000000-0005-0000-0000-000007020000}"/>
    <cellStyle name="Calculation 2 14 16" xfId="273" xr:uid="{00000000-0005-0000-0000-000008020000}"/>
    <cellStyle name="Calculation 2 14 16 2" xfId="4831" xr:uid="{00000000-0005-0000-0000-000009020000}"/>
    <cellStyle name="Calculation 2 14 16 3" xfId="5078" xr:uid="{00000000-0005-0000-0000-00000A020000}"/>
    <cellStyle name="Calculation 2 14 16 4" xfId="2571" xr:uid="{00000000-0005-0000-0000-00000B020000}"/>
    <cellStyle name="Calculation 2 14 17" xfId="274" xr:uid="{00000000-0005-0000-0000-00000C020000}"/>
    <cellStyle name="Calculation 2 14 17 2" xfId="4832" xr:uid="{00000000-0005-0000-0000-00000D020000}"/>
    <cellStyle name="Calculation 2 14 17 3" xfId="4633" xr:uid="{00000000-0005-0000-0000-00000E020000}"/>
    <cellStyle name="Calculation 2 14 17 4" xfId="2572" xr:uid="{00000000-0005-0000-0000-00000F020000}"/>
    <cellStyle name="Calculation 2 14 18" xfId="275" xr:uid="{00000000-0005-0000-0000-000010020000}"/>
    <cellStyle name="Calculation 2 14 18 2" xfId="4833" xr:uid="{00000000-0005-0000-0000-000011020000}"/>
    <cellStyle name="Calculation 2 14 18 3" xfId="4632" xr:uid="{00000000-0005-0000-0000-000012020000}"/>
    <cellStyle name="Calculation 2 14 18 4" xfId="2573" xr:uid="{00000000-0005-0000-0000-000013020000}"/>
    <cellStyle name="Calculation 2 14 19" xfId="276" xr:uid="{00000000-0005-0000-0000-000014020000}"/>
    <cellStyle name="Calculation 2 14 19 2" xfId="4834" xr:uid="{00000000-0005-0000-0000-000015020000}"/>
    <cellStyle name="Calculation 2 14 19 3" xfId="4631" xr:uid="{00000000-0005-0000-0000-000016020000}"/>
    <cellStyle name="Calculation 2 14 19 4" xfId="2574" xr:uid="{00000000-0005-0000-0000-000017020000}"/>
    <cellStyle name="Calculation 2 14 2" xfId="277" xr:uid="{00000000-0005-0000-0000-000018020000}"/>
    <cellStyle name="Calculation 2 14 2 2" xfId="4835" xr:uid="{00000000-0005-0000-0000-000019020000}"/>
    <cellStyle name="Calculation 2 14 2 3" xfId="4630" xr:uid="{00000000-0005-0000-0000-00001A020000}"/>
    <cellStyle name="Calculation 2 14 2 4" xfId="2575" xr:uid="{00000000-0005-0000-0000-00001B020000}"/>
    <cellStyle name="Calculation 2 14 20" xfId="278" xr:uid="{00000000-0005-0000-0000-00001C020000}"/>
    <cellStyle name="Calculation 2 14 20 2" xfId="4836" xr:uid="{00000000-0005-0000-0000-00001D020000}"/>
    <cellStyle name="Calculation 2 14 20 3" xfId="4629" xr:uid="{00000000-0005-0000-0000-00001E020000}"/>
    <cellStyle name="Calculation 2 14 20 4" xfId="2576" xr:uid="{00000000-0005-0000-0000-00001F020000}"/>
    <cellStyle name="Calculation 2 14 21" xfId="279" xr:uid="{00000000-0005-0000-0000-000020020000}"/>
    <cellStyle name="Calculation 2 14 21 2" xfId="4837" xr:uid="{00000000-0005-0000-0000-000021020000}"/>
    <cellStyle name="Calculation 2 14 21 3" xfId="4645" xr:uid="{00000000-0005-0000-0000-000022020000}"/>
    <cellStyle name="Calculation 2 14 21 4" xfId="2577" xr:uid="{00000000-0005-0000-0000-000023020000}"/>
    <cellStyle name="Calculation 2 14 22" xfId="280" xr:uid="{00000000-0005-0000-0000-000024020000}"/>
    <cellStyle name="Calculation 2 14 22 2" xfId="4838" xr:uid="{00000000-0005-0000-0000-000025020000}"/>
    <cellStyle name="Calculation 2 14 22 3" xfId="5077" xr:uid="{00000000-0005-0000-0000-000026020000}"/>
    <cellStyle name="Calculation 2 14 22 4" xfId="2578" xr:uid="{00000000-0005-0000-0000-000027020000}"/>
    <cellStyle name="Calculation 2 14 23" xfId="281" xr:uid="{00000000-0005-0000-0000-000028020000}"/>
    <cellStyle name="Calculation 2 14 23 2" xfId="4839" xr:uid="{00000000-0005-0000-0000-000029020000}"/>
    <cellStyle name="Calculation 2 14 23 3" xfId="5076" xr:uid="{00000000-0005-0000-0000-00002A020000}"/>
    <cellStyle name="Calculation 2 14 23 4" xfId="2579" xr:uid="{00000000-0005-0000-0000-00002B020000}"/>
    <cellStyle name="Calculation 2 14 24" xfId="4824" xr:uid="{00000000-0005-0000-0000-00002C020000}"/>
    <cellStyle name="Calculation 2 14 25" xfId="5085" xr:uid="{00000000-0005-0000-0000-00002D020000}"/>
    <cellStyle name="Calculation 2 14 26" xfId="2564" xr:uid="{00000000-0005-0000-0000-00002E020000}"/>
    <cellStyle name="Calculation 2 14 3" xfId="282" xr:uid="{00000000-0005-0000-0000-00002F020000}"/>
    <cellStyle name="Calculation 2 14 3 2" xfId="4840" xr:uid="{00000000-0005-0000-0000-000030020000}"/>
    <cellStyle name="Calculation 2 14 3 3" xfId="4628" xr:uid="{00000000-0005-0000-0000-000031020000}"/>
    <cellStyle name="Calculation 2 14 3 4" xfId="2580" xr:uid="{00000000-0005-0000-0000-000032020000}"/>
    <cellStyle name="Calculation 2 14 4" xfId="283" xr:uid="{00000000-0005-0000-0000-000033020000}"/>
    <cellStyle name="Calculation 2 14 4 2" xfId="4841" xr:uid="{00000000-0005-0000-0000-000034020000}"/>
    <cellStyle name="Calculation 2 14 4 3" xfId="4644" xr:uid="{00000000-0005-0000-0000-000035020000}"/>
    <cellStyle name="Calculation 2 14 4 4" xfId="2581" xr:uid="{00000000-0005-0000-0000-000036020000}"/>
    <cellStyle name="Calculation 2 14 5" xfId="284" xr:uid="{00000000-0005-0000-0000-000037020000}"/>
    <cellStyle name="Calculation 2 14 5 2" xfId="4842" xr:uid="{00000000-0005-0000-0000-000038020000}"/>
    <cellStyle name="Calculation 2 14 5 3" xfId="4730" xr:uid="{00000000-0005-0000-0000-000039020000}"/>
    <cellStyle name="Calculation 2 14 5 4" xfId="2582" xr:uid="{00000000-0005-0000-0000-00003A020000}"/>
    <cellStyle name="Calculation 2 14 6" xfId="285" xr:uid="{00000000-0005-0000-0000-00003B020000}"/>
    <cellStyle name="Calculation 2 14 6 2" xfId="4843" xr:uid="{00000000-0005-0000-0000-00003C020000}"/>
    <cellStyle name="Calculation 2 14 6 3" xfId="4729" xr:uid="{00000000-0005-0000-0000-00003D020000}"/>
    <cellStyle name="Calculation 2 14 6 4" xfId="2583" xr:uid="{00000000-0005-0000-0000-00003E020000}"/>
    <cellStyle name="Calculation 2 14 7" xfId="286" xr:uid="{00000000-0005-0000-0000-00003F020000}"/>
    <cellStyle name="Calculation 2 14 7 2" xfId="4844" xr:uid="{00000000-0005-0000-0000-000040020000}"/>
    <cellStyle name="Calculation 2 14 7 3" xfId="4626" xr:uid="{00000000-0005-0000-0000-000041020000}"/>
    <cellStyle name="Calculation 2 14 7 4" xfId="2584" xr:uid="{00000000-0005-0000-0000-000042020000}"/>
    <cellStyle name="Calculation 2 14 8" xfId="287" xr:uid="{00000000-0005-0000-0000-000043020000}"/>
    <cellStyle name="Calculation 2 14 8 2" xfId="4845" xr:uid="{00000000-0005-0000-0000-000044020000}"/>
    <cellStyle name="Calculation 2 14 8 3" xfId="4728" xr:uid="{00000000-0005-0000-0000-000045020000}"/>
    <cellStyle name="Calculation 2 14 8 4" xfId="2585" xr:uid="{00000000-0005-0000-0000-000046020000}"/>
    <cellStyle name="Calculation 2 14 9" xfId="288" xr:uid="{00000000-0005-0000-0000-000047020000}"/>
    <cellStyle name="Calculation 2 14 9 2" xfId="4846" xr:uid="{00000000-0005-0000-0000-000048020000}"/>
    <cellStyle name="Calculation 2 14 9 3" xfId="4727" xr:uid="{00000000-0005-0000-0000-000049020000}"/>
    <cellStyle name="Calculation 2 14 9 4" xfId="2586" xr:uid="{00000000-0005-0000-0000-00004A020000}"/>
    <cellStyle name="Calculation 2 15" xfId="289" xr:uid="{00000000-0005-0000-0000-00004B020000}"/>
    <cellStyle name="Calculation 2 15 10" xfId="290" xr:uid="{00000000-0005-0000-0000-00004C020000}"/>
    <cellStyle name="Calculation 2 15 10 2" xfId="4848" xr:uid="{00000000-0005-0000-0000-00004D020000}"/>
    <cellStyle name="Calculation 2 15 10 3" xfId="4725" xr:uid="{00000000-0005-0000-0000-00004E020000}"/>
    <cellStyle name="Calculation 2 15 10 4" xfId="2588" xr:uid="{00000000-0005-0000-0000-00004F020000}"/>
    <cellStyle name="Calculation 2 15 11" xfId="291" xr:uid="{00000000-0005-0000-0000-000050020000}"/>
    <cellStyle name="Calculation 2 15 11 2" xfId="4849" xr:uid="{00000000-0005-0000-0000-000051020000}"/>
    <cellStyle name="Calculation 2 15 11 3" xfId="4724" xr:uid="{00000000-0005-0000-0000-000052020000}"/>
    <cellStyle name="Calculation 2 15 11 4" xfId="2589" xr:uid="{00000000-0005-0000-0000-000053020000}"/>
    <cellStyle name="Calculation 2 15 12" xfId="292" xr:uid="{00000000-0005-0000-0000-000054020000}"/>
    <cellStyle name="Calculation 2 15 12 2" xfId="4850" xr:uid="{00000000-0005-0000-0000-000055020000}"/>
    <cellStyle name="Calculation 2 15 12 3" xfId="4723" xr:uid="{00000000-0005-0000-0000-000056020000}"/>
    <cellStyle name="Calculation 2 15 12 4" xfId="2590" xr:uid="{00000000-0005-0000-0000-000057020000}"/>
    <cellStyle name="Calculation 2 15 13" xfId="293" xr:uid="{00000000-0005-0000-0000-000058020000}"/>
    <cellStyle name="Calculation 2 15 13 2" xfId="4851" xr:uid="{00000000-0005-0000-0000-000059020000}"/>
    <cellStyle name="Calculation 2 15 13 3" xfId="4722" xr:uid="{00000000-0005-0000-0000-00005A020000}"/>
    <cellStyle name="Calculation 2 15 13 4" xfId="2591" xr:uid="{00000000-0005-0000-0000-00005B020000}"/>
    <cellStyle name="Calculation 2 15 14" xfId="294" xr:uid="{00000000-0005-0000-0000-00005C020000}"/>
    <cellStyle name="Calculation 2 15 14 2" xfId="4852" xr:uid="{00000000-0005-0000-0000-00005D020000}"/>
    <cellStyle name="Calculation 2 15 14 3" xfId="4721" xr:uid="{00000000-0005-0000-0000-00005E020000}"/>
    <cellStyle name="Calculation 2 15 14 4" xfId="2592" xr:uid="{00000000-0005-0000-0000-00005F020000}"/>
    <cellStyle name="Calculation 2 15 15" xfId="295" xr:uid="{00000000-0005-0000-0000-000060020000}"/>
    <cellStyle name="Calculation 2 15 15 2" xfId="4853" xr:uid="{00000000-0005-0000-0000-000061020000}"/>
    <cellStyle name="Calculation 2 15 15 3" xfId="4625" xr:uid="{00000000-0005-0000-0000-000062020000}"/>
    <cellStyle name="Calculation 2 15 15 4" xfId="2593" xr:uid="{00000000-0005-0000-0000-000063020000}"/>
    <cellStyle name="Calculation 2 15 16" xfId="296" xr:uid="{00000000-0005-0000-0000-000064020000}"/>
    <cellStyle name="Calculation 2 15 16 2" xfId="4854" xr:uid="{00000000-0005-0000-0000-000065020000}"/>
    <cellStyle name="Calculation 2 15 16 3" xfId="4720" xr:uid="{00000000-0005-0000-0000-000066020000}"/>
    <cellStyle name="Calculation 2 15 16 4" xfId="2594" xr:uid="{00000000-0005-0000-0000-000067020000}"/>
    <cellStyle name="Calculation 2 15 17" xfId="297" xr:uid="{00000000-0005-0000-0000-000068020000}"/>
    <cellStyle name="Calculation 2 15 17 2" xfId="4855" xr:uid="{00000000-0005-0000-0000-000069020000}"/>
    <cellStyle name="Calculation 2 15 17 3" xfId="4719" xr:uid="{00000000-0005-0000-0000-00006A020000}"/>
    <cellStyle name="Calculation 2 15 17 4" xfId="2595" xr:uid="{00000000-0005-0000-0000-00006B020000}"/>
    <cellStyle name="Calculation 2 15 18" xfId="298" xr:uid="{00000000-0005-0000-0000-00006C020000}"/>
    <cellStyle name="Calculation 2 15 18 2" xfId="4856" xr:uid="{00000000-0005-0000-0000-00006D020000}"/>
    <cellStyle name="Calculation 2 15 18 3" xfId="4624" xr:uid="{00000000-0005-0000-0000-00006E020000}"/>
    <cellStyle name="Calculation 2 15 18 4" xfId="2596" xr:uid="{00000000-0005-0000-0000-00006F020000}"/>
    <cellStyle name="Calculation 2 15 19" xfId="299" xr:uid="{00000000-0005-0000-0000-000070020000}"/>
    <cellStyle name="Calculation 2 15 19 2" xfId="4857" xr:uid="{00000000-0005-0000-0000-000071020000}"/>
    <cellStyle name="Calculation 2 15 19 3" xfId="4718" xr:uid="{00000000-0005-0000-0000-000072020000}"/>
    <cellStyle name="Calculation 2 15 19 4" xfId="2597" xr:uid="{00000000-0005-0000-0000-000073020000}"/>
    <cellStyle name="Calculation 2 15 2" xfId="300" xr:uid="{00000000-0005-0000-0000-000074020000}"/>
    <cellStyle name="Calculation 2 15 2 2" xfId="4858" xr:uid="{00000000-0005-0000-0000-000075020000}"/>
    <cellStyle name="Calculation 2 15 2 3" xfId="4717" xr:uid="{00000000-0005-0000-0000-000076020000}"/>
    <cellStyle name="Calculation 2 15 2 4" xfId="2598" xr:uid="{00000000-0005-0000-0000-000077020000}"/>
    <cellStyle name="Calculation 2 15 20" xfId="301" xr:uid="{00000000-0005-0000-0000-000078020000}"/>
    <cellStyle name="Calculation 2 15 20 2" xfId="4859" xr:uid="{00000000-0005-0000-0000-000079020000}"/>
    <cellStyle name="Calculation 2 15 20 3" xfId="4623" xr:uid="{00000000-0005-0000-0000-00007A020000}"/>
    <cellStyle name="Calculation 2 15 20 4" xfId="2599" xr:uid="{00000000-0005-0000-0000-00007B020000}"/>
    <cellStyle name="Calculation 2 15 21" xfId="302" xr:uid="{00000000-0005-0000-0000-00007C020000}"/>
    <cellStyle name="Calculation 2 15 21 2" xfId="4860" xr:uid="{00000000-0005-0000-0000-00007D020000}"/>
    <cellStyle name="Calculation 2 15 21 3" xfId="4716" xr:uid="{00000000-0005-0000-0000-00007E020000}"/>
    <cellStyle name="Calculation 2 15 21 4" xfId="2600" xr:uid="{00000000-0005-0000-0000-00007F020000}"/>
    <cellStyle name="Calculation 2 15 22" xfId="303" xr:uid="{00000000-0005-0000-0000-000080020000}"/>
    <cellStyle name="Calculation 2 15 22 2" xfId="4861" xr:uid="{00000000-0005-0000-0000-000081020000}"/>
    <cellStyle name="Calculation 2 15 22 3" xfId="4715" xr:uid="{00000000-0005-0000-0000-000082020000}"/>
    <cellStyle name="Calculation 2 15 22 4" xfId="2601" xr:uid="{00000000-0005-0000-0000-000083020000}"/>
    <cellStyle name="Calculation 2 15 23" xfId="304" xr:uid="{00000000-0005-0000-0000-000084020000}"/>
    <cellStyle name="Calculation 2 15 23 2" xfId="4862" xr:uid="{00000000-0005-0000-0000-000085020000}"/>
    <cellStyle name="Calculation 2 15 23 3" xfId="4622" xr:uid="{00000000-0005-0000-0000-000086020000}"/>
    <cellStyle name="Calculation 2 15 23 4" xfId="2602" xr:uid="{00000000-0005-0000-0000-000087020000}"/>
    <cellStyle name="Calculation 2 15 24" xfId="4847" xr:uid="{00000000-0005-0000-0000-000088020000}"/>
    <cellStyle name="Calculation 2 15 25" xfId="4726" xr:uid="{00000000-0005-0000-0000-000089020000}"/>
    <cellStyle name="Calculation 2 15 26" xfId="2587" xr:uid="{00000000-0005-0000-0000-00008A020000}"/>
    <cellStyle name="Calculation 2 15 3" xfId="305" xr:uid="{00000000-0005-0000-0000-00008B020000}"/>
    <cellStyle name="Calculation 2 15 3 2" xfId="4863" xr:uid="{00000000-0005-0000-0000-00008C020000}"/>
    <cellStyle name="Calculation 2 15 3 3" xfId="4714" xr:uid="{00000000-0005-0000-0000-00008D020000}"/>
    <cellStyle name="Calculation 2 15 3 4" xfId="2603" xr:uid="{00000000-0005-0000-0000-00008E020000}"/>
    <cellStyle name="Calculation 2 15 4" xfId="306" xr:uid="{00000000-0005-0000-0000-00008F020000}"/>
    <cellStyle name="Calculation 2 15 4 2" xfId="4864" xr:uid="{00000000-0005-0000-0000-000090020000}"/>
    <cellStyle name="Calculation 2 15 4 3" xfId="4713" xr:uid="{00000000-0005-0000-0000-000091020000}"/>
    <cellStyle name="Calculation 2 15 4 4" xfId="2604" xr:uid="{00000000-0005-0000-0000-000092020000}"/>
    <cellStyle name="Calculation 2 15 5" xfId="307" xr:uid="{00000000-0005-0000-0000-000093020000}"/>
    <cellStyle name="Calculation 2 15 5 2" xfId="4865" xr:uid="{00000000-0005-0000-0000-000094020000}"/>
    <cellStyle name="Calculation 2 15 5 3" xfId="4621" xr:uid="{00000000-0005-0000-0000-000095020000}"/>
    <cellStyle name="Calculation 2 15 5 4" xfId="2605" xr:uid="{00000000-0005-0000-0000-000096020000}"/>
    <cellStyle name="Calculation 2 15 6" xfId="308" xr:uid="{00000000-0005-0000-0000-000097020000}"/>
    <cellStyle name="Calculation 2 15 6 2" xfId="4866" xr:uid="{00000000-0005-0000-0000-000098020000}"/>
    <cellStyle name="Calculation 2 15 6 3" xfId="4712" xr:uid="{00000000-0005-0000-0000-000099020000}"/>
    <cellStyle name="Calculation 2 15 6 4" xfId="2606" xr:uid="{00000000-0005-0000-0000-00009A020000}"/>
    <cellStyle name="Calculation 2 15 7" xfId="309" xr:uid="{00000000-0005-0000-0000-00009B020000}"/>
    <cellStyle name="Calculation 2 15 7 2" xfId="4867" xr:uid="{00000000-0005-0000-0000-00009C020000}"/>
    <cellStyle name="Calculation 2 15 7 3" xfId="4711" xr:uid="{00000000-0005-0000-0000-00009D020000}"/>
    <cellStyle name="Calculation 2 15 7 4" xfId="2607" xr:uid="{00000000-0005-0000-0000-00009E020000}"/>
    <cellStyle name="Calculation 2 15 8" xfId="310" xr:uid="{00000000-0005-0000-0000-00009F020000}"/>
    <cellStyle name="Calculation 2 15 8 2" xfId="4868" xr:uid="{00000000-0005-0000-0000-0000A0020000}"/>
    <cellStyle name="Calculation 2 15 8 3" xfId="4620" xr:uid="{00000000-0005-0000-0000-0000A1020000}"/>
    <cellStyle name="Calculation 2 15 8 4" xfId="2608" xr:uid="{00000000-0005-0000-0000-0000A2020000}"/>
    <cellStyle name="Calculation 2 15 9" xfId="311" xr:uid="{00000000-0005-0000-0000-0000A3020000}"/>
    <cellStyle name="Calculation 2 15 9 2" xfId="4869" xr:uid="{00000000-0005-0000-0000-0000A4020000}"/>
    <cellStyle name="Calculation 2 15 9 3" xfId="4710" xr:uid="{00000000-0005-0000-0000-0000A5020000}"/>
    <cellStyle name="Calculation 2 15 9 4" xfId="2609" xr:uid="{00000000-0005-0000-0000-0000A6020000}"/>
    <cellStyle name="Calculation 2 16" xfId="312" xr:uid="{00000000-0005-0000-0000-0000A7020000}"/>
    <cellStyle name="Calculation 2 16 2" xfId="4870" xr:uid="{00000000-0005-0000-0000-0000A8020000}"/>
    <cellStyle name="Calculation 2 16 3" xfId="4709" xr:uid="{00000000-0005-0000-0000-0000A9020000}"/>
    <cellStyle name="Calculation 2 16 4" xfId="2610" xr:uid="{00000000-0005-0000-0000-0000AA020000}"/>
    <cellStyle name="Calculation 2 17" xfId="313" xr:uid="{00000000-0005-0000-0000-0000AB020000}"/>
    <cellStyle name="Calculation 2 17 2" xfId="4871" xr:uid="{00000000-0005-0000-0000-0000AC020000}"/>
    <cellStyle name="Calculation 2 17 3" xfId="4708" xr:uid="{00000000-0005-0000-0000-0000AD020000}"/>
    <cellStyle name="Calculation 2 17 4" xfId="2611" xr:uid="{00000000-0005-0000-0000-0000AE020000}"/>
    <cellStyle name="Calculation 2 18" xfId="314" xr:uid="{00000000-0005-0000-0000-0000AF020000}"/>
    <cellStyle name="Calculation 2 18 2" xfId="4872" xr:uid="{00000000-0005-0000-0000-0000B0020000}"/>
    <cellStyle name="Calculation 2 18 3" xfId="4707" xr:uid="{00000000-0005-0000-0000-0000B1020000}"/>
    <cellStyle name="Calculation 2 18 4" xfId="2612" xr:uid="{00000000-0005-0000-0000-0000B2020000}"/>
    <cellStyle name="Calculation 2 19" xfId="315" xr:uid="{00000000-0005-0000-0000-0000B3020000}"/>
    <cellStyle name="Calculation 2 19 2" xfId="4873" xr:uid="{00000000-0005-0000-0000-0000B4020000}"/>
    <cellStyle name="Calculation 2 19 3" xfId="4706" xr:uid="{00000000-0005-0000-0000-0000B5020000}"/>
    <cellStyle name="Calculation 2 19 4" xfId="2613" xr:uid="{00000000-0005-0000-0000-0000B6020000}"/>
    <cellStyle name="Calculation 2 2" xfId="316" xr:uid="{00000000-0005-0000-0000-0000B7020000}"/>
    <cellStyle name="Calculation 2 2 10" xfId="317" xr:uid="{00000000-0005-0000-0000-0000B8020000}"/>
    <cellStyle name="Calculation 2 2 10 2" xfId="4875" xr:uid="{00000000-0005-0000-0000-0000B9020000}"/>
    <cellStyle name="Calculation 2 2 10 3" xfId="4704" xr:uid="{00000000-0005-0000-0000-0000BA020000}"/>
    <cellStyle name="Calculation 2 2 10 4" xfId="2615" xr:uid="{00000000-0005-0000-0000-0000BB020000}"/>
    <cellStyle name="Calculation 2 2 11" xfId="318" xr:uid="{00000000-0005-0000-0000-0000BC020000}"/>
    <cellStyle name="Calculation 2 2 11 2" xfId="4876" xr:uid="{00000000-0005-0000-0000-0000BD020000}"/>
    <cellStyle name="Calculation 2 2 11 3" xfId="4703" xr:uid="{00000000-0005-0000-0000-0000BE020000}"/>
    <cellStyle name="Calculation 2 2 11 4" xfId="2616" xr:uid="{00000000-0005-0000-0000-0000BF020000}"/>
    <cellStyle name="Calculation 2 2 12" xfId="319" xr:uid="{00000000-0005-0000-0000-0000C0020000}"/>
    <cellStyle name="Calculation 2 2 12 2" xfId="4877" xr:uid="{00000000-0005-0000-0000-0000C1020000}"/>
    <cellStyle name="Calculation 2 2 12 3" xfId="4619" xr:uid="{00000000-0005-0000-0000-0000C2020000}"/>
    <cellStyle name="Calculation 2 2 12 4" xfId="2617" xr:uid="{00000000-0005-0000-0000-0000C3020000}"/>
    <cellStyle name="Calculation 2 2 13" xfId="320" xr:uid="{00000000-0005-0000-0000-0000C4020000}"/>
    <cellStyle name="Calculation 2 2 13 2" xfId="4878" xr:uid="{00000000-0005-0000-0000-0000C5020000}"/>
    <cellStyle name="Calculation 2 2 13 3" xfId="4702" xr:uid="{00000000-0005-0000-0000-0000C6020000}"/>
    <cellStyle name="Calculation 2 2 13 4" xfId="2618" xr:uid="{00000000-0005-0000-0000-0000C7020000}"/>
    <cellStyle name="Calculation 2 2 14" xfId="321" xr:uid="{00000000-0005-0000-0000-0000C8020000}"/>
    <cellStyle name="Calculation 2 2 14 2" xfId="4879" xr:uid="{00000000-0005-0000-0000-0000C9020000}"/>
    <cellStyle name="Calculation 2 2 14 3" xfId="4701" xr:uid="{00000000-0005-0000-0000-0000CA020000}"/>
    <cellStyle name="Calculation 2 2 14 4" xfId="2619" xr:uid="{00000000-0005-0000-0000-0000CB020000}"/>
    <cellStyle name="Calculation 2 2 15" xfId="322" xr:uid="{00000000-0005-0000-0000-0000CC020000}"/>
    <cellStyle name="Calculation 2 2 15 2" xfId="4880" xr:uid="{00000000-0005-0000-0000-0000CD020000}"/>
    <cellStyle name="Calculation 2 2 15 3" xfId="4618" xr:uid="{00000000-0005-0000-0000-0000CE020000}"/>
    <cellStyle name="Calculation 2 2 15 4" xfId="2620" xr:uid="{00000000-0005-0000-0000-0000CF020000}"/>
    <cellStyle name="Calculation 2 2 16" xfId="323" xr:uid="{00000000-0005-0000-0000-0000D0020000}"/>
    <cellStyle name="Calculation 2 2 16 2" xfId="4881" xr:uid="{00000000-0005-0000-0000-0000D1020000}"/>
    <cellStyle name="Calculation 2 2 16 3" xfId="4700" xr:uid="{00000000-0005-0000-0000-0000D2020000}"/>
    <cellStyle name="Calculation 2 2 16 4" xfId="2621" xr:uid="{00000000-0005-0000-0000-0000D3020000}"/>
    <cellStyle name="Calculation 2 2 17" xfId="324" xr:uid="{00000000-0005-0000-0000-0000D4020000}"/>
    <cellStyle name="Calculation 2 2 17 2" xfId="4882" xr:uid="{00000000-0005-0000-0000-0000D5020000}"/>
    <cellStyle name="Calculation 2 2 17 3" xfId="4699" xr:uid="{00000000-0005-0000-0000-0000D6020000}"/>
    <cellStyle name="Calculation 2 2 17 4" xfId="2622" xr:uid="{00000000-0005-0000-0000-0000D7020000}"/>
    <cellStyle name="Calculation 2 2 18" xfId="325" xr:uid="{00000000-0005-0000-0000-0000D8020000}"/>
    <cellStyle name="Calculation 2 2 18 2" xfId="4883" xr:uid="{00000000-0005-0000-0000-0000D9020000}"/>
    <cellStyle name="Calculation 2 2 18 3" xfId="4617" xr:uid="{00000000-0005-0000-0000-0000DA020000}"/>
    <cellStyle name="Calculation 2 2 18 4" xfId="2623" xr:uid="{00000000-0005-0000-0000-0000DB020000}"/>
    <cellStyle name="Calculation 2 2 19" xfId="326" xr:uid="{00000000-0005-0000-0000-0000DC020000}"/>
    <cellStyle name="Calculation 2 2 19 2" xfId="4884" xr:uid="{00000000-0005-0000-0000-0000DD020000}"/>
    <cellStyle name="Calculation 2 2 19 3" xfId="4698" xr:uid="{00000000-0005-0000-0000-0000DE020000}"/>
    <cellStyle name="Calculation 2 2 19 4" xfId="2624" xr:uid="{00000000-0005-0000-0000-0000DF020000}"/>
    <cellStyle name="Calculation 2 2 2" xfId="327" xr:uid="{00000000-0005-0000-0000-0000E0020000}"/>
    <cellStyle name="Calculation 2 2 2 2" xfId="4885" xr:uid="{00000000-0005-0000-0000-0000E1020000}"/>
    <cellStyle name="Calculation 2 2 2 3" xfId="4697" xr:uid="{00000000-0005-0000-0000-0000E2020000}"/>
    <cellStyle name="Calculation 2 2 2 4" xfId="2625" xr:uid="{00000000-0005-0000-0000-0000E3020000}"/>
    <cellStyle name="Calculation 2 2 20" xfId="328" xr:uid="{00000000-0005-0000-0000-0000E4020000}"/>
    <cellStyle name="Calculation 2 2 20 2" xfId="4886" xr:uid="{00000000-0005-0000-0000-0000E5020000}"/>
    <cellStyle name="Calculation 2 2 20 3" xfId="4616" xr:uid="{00000000-0005-0000-0000-0000E6020000}"/>
    <cellStyle name="Calculation 2 2 20 4" xfId="2626" xr:uid="{00000000-0005-0000-0000-0000E7020000}"/>
    <cellStyle name="Calculation 2 2 21" xfId="329" xr:uid="{00000000-0005-0000-0000-0000E8020000}"/>
    <cellStyle name="Calculation 2 2 21 2" xfId="4887" xr:uid="{00000000-0005-0000-0000-0000E9020000}"/>
    <cellStyle name="Calculation 2 2 21 3" xfId="4696" xr:uid="{00000000-0005-0000-0000-0000EA020000}"/>
    <cellStyle name="Calculation 2 2 21 4" xfId="2627" xr:uid="{00000000-0005-0000-0000-0000EB020000}"/>
    <cellStyle name="Calculation 2 2 22" xfId="330" xr:uid="{00000000-0005-0000-0000-0000EC020000}"/>
    <cellStyle name="Calculation 2 2 22 2" xfId="4888" xr:uid="{00000000-0005-0000-0000-0000ED020000}"/>
    <cellStyle name="Calculation 2 2 22 3" xfId="4695" xr:uid="{00000000-0005-0000-0000-0000EE020000}"/>
    <cellStyle name="Calculation 2 2 22 4" xfId="2628" xr:uid="{00000000-0005-0000-0000-0000EF020000}"/>
    <cellStyle name="Calculation 2 2 23" xfId="331" xr:uid="{00000000-0005-0000-0000-0000F0020000}"/>
    <cellStyle name="Calculation 2 2 23 2" xfId="4889" xr:uid="{00000000-0005-0000-0000-0000F1020000}"/>
    <cellStyle name="Calculation 2 2 23 3" xfId="4615" xr:uid="{00000000-0005-0000-0000-0000F2020000}"/>
    <cellStyle name="Calculation 2 2 23 4" xfId="2629" xr:uid="{00000000-0005-0000-0000-0000F3020000}"/>
    <cellStyle name="Calculation 2 2 24" xfId="4874" xr:uid="{00000000-0005-0000-0000-0000F4020000}"/>
    <cellStyle name="Calculation 2 2 25" xfId="4705" xr:uid="{00000000-0005-0000-0000-0000F5020000}"/>
    <cellStyle name="Calculation 2 2 26" xfId="2614" xr:uid="{00000000-0005-0000-0000-0000F6020000}"/>
    <cellStyle name="Calculation 2 2 3" xfId="332" xr:uid="{00000000-0005-0000-0000-0000F7020000}"/>
    <cellStyle name="Calculation 2 2 3 2" xfId="4890" xr:uid="{00000000-0005-0000-0000-0000F8020000}"/>
    <cellStyle name="Calculation 2 2 3 3" xfId="4694" xr:uid="{00000000-0005-0000-0000-0000F9020000}"/>
    <cellStyle name="Calculation 2 2 3 4" xfId="2630" xr:uid="{00000000-0005-0000-0000-0000FA020000}"/>
    <cellStyle name="Calculation 2 2 4" xfId="333" xr:uid="{00000000-0005-0000-0000-0000FB020000}"/>
    <cellStyle name="Calculation 2 2 4 2" xfId="4891" xr:uid="{00000000-0005-0000-0000-0000FC020000}"/>
    <cellStyle name="Calculation 2 2 4 3" xfId="4693" xr:uid="{00000000-0005-0000-0000-0000FD020000}"/>
    <cellStyle name="Calculation 2 2 4 4" xfId="2631" xr:uid="{00000000-0005-0000-0000-0000FE020000}"/>
    <cellStyle name="Calculation 2 2 5" xfId="334" xr:uid="{00000000-0005-0000-0000-0000FF020000}"/>
    <cellStyle name="Calculation 2 2 5 2" xfId="4892" xr:uid="{00000000-0005-0000-0000-000000030000}"/>
    <cellStyle name="Calculation 2 2 5 3" xfId="4614" xr:uid="{00000000-0005-0000-0000-000001030000}"/>
    <cellStyle name="Calculation 2 2 5 4" xfId="2632" xr:uid="{00000000-0005-0000-0000-000002030000}"/>
    <cellStyle name="Calculation 2 2 6" xfId="335" xr:uid="{00000000-0005-0000-0000-000003030000}"/>
    <cellStyle name="Calculation 2 2 6 2" xfId="4893" xr:uid="{00000000-0005-0000-0000-000004030000}"/>
    <cellStyle name="Calculation 2 2 6 3" xfId="4692" xr:uid="{00000000-0005-0000-0000-000005030000}"/>
    <cellStyle name="Calculation 2 2 6 4" xfId="2633" xr:uid="{00000000-0005-0000-0000-000006030000}"/>
    <cellStyle name="Calculation 2 2 7" xfId="336" xr:uid="{00000000-0005-0000-0000-000007030000}"/>
    <cellStyle name="Calculation 2 2 7 2" xfId="4894" xr:uid="{00000000-0005-0000-0000-000008030000}"/>
    <cellStyle name="Calculation 2 2 7 3" xfId="4691" xr:uid="{00000000-0005-0000-0000-000009030000}"/>
    <cellStyle name="Calculation 2 2 7 4" xfId="2634" xr:uid="{00000000-0005-0000-0000-00000A030000}"/>
    <cellStyle name="Calculation 2 2 8" xfId="337" xr:uid="{00000000-0005-0000-0000-00000B030000}"/>
    <cellStyle name="Calculation 2 2 8 2" xfId="4895" xr:uid="{00000000-0005-0000-0000-00000C030000}"/>
    <cellStyle name="Calculation 2 2 8 3" xfId="4690" xr:uid="{00000000-0005-0000-0000-00000D030000}"/>
    <cellStyle name="Calculation 2 2 8 4" xfId="2635" xr:uid="{00000000-0005-0000-0000-00000E030000}"/>
    <cellStyle name="Calculation 2 2 9" xfId="338" xr:uid="{00000000-0005-0000-0000-00000F030000}"/>
    <cellStyle name="Calculation 2 2 9 2" xfId="4896" xr:uid="{00000000-0005-0000-0000-000010030000}"/>
    <cellStyle name="Calculation 2 2 9 3" xfId="4689" xr:uid="{00000000-0005-0000-0000-000011030000}"/>
    <cellStyle name="Calculation 2 2 9 4" xfId="2636" xr:uid="{00000000-0005-0000-0000-000012030000}"/>
    <cellStyle name="Calculation 2 20" xfId="339" xr:uid="{00000000-0005-0000-0000-000013030000}"/>
    <cellStyle name="Calculation 2 20 2" xfId="4897" xr:uid="{00000000-0005-0000-0000-000014030000}"/>
    <cellStyle name="Calculation 2 20 3" xfId="4688" xr:uid="{00000000-0005-0000-0000-000015030000}"/>
    <cellStyle name="Calculation 2 20 4" xfId="2637" xr:uid="{00000000-0005-0000-0000-000016030000}"/>
    <cellStyle name="Calculation 2 21" xfId="340" xr:uid="{00000000-0005-0000-0000-000017030000}"/>
    <cellStyle name="Calculation 2 21 2" xfId="4898" xr:uid="{00000000-0005-0000-0000-000018030000}"/>
    <cellStyle name="Calculation 2 21 3" xfId="4687" xr:uid="{00000000-0005-0000-0000-000019030000}"/>
    <cellStyle name="Calculation 2 21 4" xfId="2638" xr:uid="{00000000-0005-0000-0000-00001A030000}"/>
    <cellStyle name="Calculation 2 22" xfId="341" xr:uid="{00000000-0005-0000-0000-00001B030000}"/>
    <cellStyle name="Calculation 2 22 2" xfId="4899" xr:uid="{00000000-0005-0000-0000-00001C030000}"/>
    <cellStyle name="Calculation 2 22 3" xfId="4686" xr:uid="{00000000-0005-0000-0000-00001D030000}"/>
    <cellStyle name="Calculation 2 22 4" xfId="2639" xr:uid="{00000000-0005-0000-0000-00001E030000}"/>
    <cellStyle name="Calculation 2 23" xfId="342" xr:uid="{00000000-0005-0000-0000-00001F030000}"/>
    <cellStyle name="Calculation 2 23 2" xfId="4900" xr:uid="{00000000-0005-0000-0000-000020030000}"/>
    <cellStyle name="Calculation 2 23 3" xfId="4685" xr:uid="{00000000-0005-0000-0000-000021030000}"/>
    <cellStyle name="Calculation 2 23 4" xfId="2640" xr:uid="{00000000-0005-0000-0000-000022030000}"/>
    <cellStyle name="Calculation 2 24" xfId="343" xr:uid="{00000000-0005-0000-0000-000023030000}"/>
    <cellStyle name="Calculation 2 24 2" xfId="4901" xr:uid="{00000000-0005-0000-0000-000024030000}"/>
    <cellStyle name="Calculation 2 24 3" xfId="4613" xr:uid="{00000000-0005-0000-0000-000025030000}"/>
    <cellStyle name="Calculation 2 24 4" xfId="2641" xr:uid="{00000000-0005-0000-0000-000026030000}"/>
    <cellStyle name="Calculation 2 25" xfId="344" xr:uid="{00000000-0005-0000-0000-000027030000}"/>
    <cellStyle name="Calculation 2 25 2" xfId="4902" xr:uid="{00000000-0005-0000-0000-000028030000}"/>
    <cellStyle name="Calculation 2 25 3" xfId="4684" xr:uid="{00000000-0005-0000-0000-000029030000}"/>
    <cellStyle name="Calculation 2 25 4" xfId="2642" xr:uid="{00000000-0005-0000-0000-00002A030000}"/>
    <cellStyle name="Calculation 2 26" xfId="345" xr:uid="{00000000-0005-0000-0000-00002B030000}"/>
    <cellStyle name="Calculation 2 26 2" xfId="4903" xr:uid="{00000000-0005-0000-0000-00002C030000}"/>
    <cellStyle name="Calculation 2 26 3" xfId="4683" xr:uid="{00000000-0005-0000-0000-00002D030000}"/>
    <cellStyle name="Calculation 2 26 4" xfId="2643" xr:uid="{00000000-0005-0000-0000-00002E030000}"/>
    <cellStyle name="Calculation 2 27" xfId="346" xr:uid="{00000000-0005-0000-0000-00002F030000}"/>
    <cellStyle name="Calculation 2 27 2" xfId="4904" xr:uid="{00000000-0005-0000-0000-000030030000}"/>
    <cellStyle name="Calculation 2 27 3" xfId="4612" xr:uid="{00000000-0005-0000-0000-000031030000}"/>
    <cellStyle name="Calculation 2 27 4" xfId="2644" xr:uid="{00000000-0005-0000-0000-000032030000}"/>
    <cellStyle name="Calculation 2 28" xfId="347" xr:uid="{00000000-0005-0000-0000-000033030000}"/>
    <cellStyle name="Calculation 2 28 2" xfId="4905" xr:uid="{00000000-0005-0000-0000-000034030000}"/>
    <cellStyle name="Calculation 2 28 3" xfId="4682" xr:uid="{00000000-0005-0000-0000-000035030000}"/>
    <cellStyle name="Calculation 2 28 4" xfId="2645" xr:uid="{00000000-0005-0000-0000-000036030000}"/>
    <cellStyle name="Calculation 2 29" xfId="348" xr:uid="{00000000-0005-0000-0000-000037030000}"/>
    <cellStyle name="Calculation 2 29 2" xfId="4906" xr:uid="{00000000-0005-0000-0000-000038030000}"/>
    <cellStyle name="Calculation 2 29 3" xfId="4681" xr:uid="{00000000-0005-0000-0000-000039030000}"/>
    <cellStyle name="Calculation 2 29 4" xfId="2646" xr:uid="{00000000-0005-0000-0000-00003A030000}"/>
    <cellStyle name="Calculation 2 3" xfId="349" xr:uid="{00000000-0005-0000-0000-00003B030000}"/>
    <cellStyle name="Calculation 2 3 10" xfId="350" xr:uid="{00000000-0005-0000-0000-00003C030000}"/>
    <cellStyle name="Calculation 2 3 10 2" xfId="4908" xr:uid="{00000000-0005-0000-0000-00003D030000}"/>
    <cellStyle name="Calculation 2 3 10 3" xfId="4680" xr:uid="{00000000-0005-0000-0000-00003E030000}"/>
    <cellStyle name="Calculation 2 3 10 4" xfId="2648" xr:uid="{00000000-0005-0000-0000-00003F030000}"/>
    <cellStyle name="Calculation 2 3 11" xfId="351" xr:uid="{00000000-0005-0000-0000-000040030000}"/>
    <cellStyle name="Calculation 2 3 11 2" xfId="4909" xr:uid="{00000000-0005-0000-0000-000041030000}"/>
    <cellStyle name="Calculation 2 3 11 3" xfId="4679" xr:uid="{00000000-0005-0000-0000-000042030000}"/>
    <cellStyle name="Calculation 2 3 11 4" xfId="2649" xr:uid="{00000000-0005-0000-0000-000043030000}"/>
    <cellStyle name="Calculation 2 3 12" xfId="352" xr:uid="{00000000-0005-0000-0000-000044030000}"/>
    <cellStyle name="Calculation 2 3 12 2" xfId="4910" xr:uid="{00000000-0005-0000-0000-000045030000}"/>
    <cellStyle name="Calculation 2 3 12 3" xfId="4610" xr:uid="{00000000-0005-0000-0000-000046030000}"/>
    <cellStyle name="Calculation 2 3 12 4" xfId="2650" xr:uid="{00000000-0005-0000-0000-000047030000}"/>
    <cellStyle name="Calculation 2 3 13" xfId="353" xr:uid="{00000000-0005-0000-0000-000048030000}"/>
    <cellStyle name="Calculation 2 3 13 2" xfId="4911" xr:uid="{00000000-0005-0000-0000-000049030000}"/>
    <cellStyle name="Calculation 2 3 13 3" xfId="4678" xr:uid="{00000000-0005-0000-0000-00004A030000}"/>
    <cellStyle name="Calculation 2 3 13 4" xfId="2651" xr:uid="{00000000-0005-0000-0000-00004B030000}"/>
    <cellStyle name="Calculation 2 3 14" xfId="354" xr:uid="{00000000-0005-0000-0000-00004C030000}"/>
    <cellStyle name="Calculation 2 3 14 2" xfId="4912" xr:uid="{00000000-0005-0000-0000-00004D030000}"/>
    <cellStyle name="Calculation 2 3 14 3" xfId="4677" xr:uid="{00000000-0005-0000-0000-00004E030000}"/>
    <cellStyle name="Calculation 2 3 14 4" xfId="2652" xr:uid="{00000000-0005-0000-0000-00004F030000}"/>
    <cellStyle name="Calculation 2 3 15" xfId="355" xr:uid="{00000000-0005-0000-0000-000050030000}"/>
    <cellStyle name="Calculation 2 3 15 2" xfId="4913" xr:uid="{00000000-0005-0000-0000-000051030000}"/>
    <cellStyle name="Calculation 2 3 15 3" xfId="4609" xr:uid="{00000000-0005-0000-0000-000052030000}"/>
    <cellStyle name="Calculation 2 3 15 4" xfId="2653" xr:uid="{00000000-0005-0000-0000-000053030000}"/>
    <cellStyle name="Calculation 2 3 16" xfId="356" xr:uid="{00000000-0005-0000-0000-000054030000}"/>
    <cellStyle name="Calculation 2 3 16 2" xfId="4914" xr:uid="{00000000-0005-0000-0000-000055030000}"/>
    <cellStyle name="Calculation 2 3 16 3" xfId="4676" xr:uid="{00000000-0005-0000-0000-000056030000}"/>
    <cellStyle name="Calculation 2 3 16 4" xfId="2654" xr:uid="{00000000-0005-0000-0000-000057030000}"/>
    <cellStyle name="Calculation 2 3 17" xfId="357" xr:uid="{00000000-0005-0000-0000-000058030000}"/>
    <cellStyle name="Calculation 2 3 17 2" xfId="4915" xr:uid="{00000000-0005-0000-0000-000059030000}"/>
    <cellStyle name="Calculation 2 3 17 3" xfId="4675" xr:uid="{00000000-0005-0000-0000-00005A030000}"/>
    <cellStyle name="Calculation 2 3 17 4" xfId="2655" xr:uid="{00000000-0005-0000-0000-00005B030000}"/>
    <cellStyle name="Calculation 2 3 18" xfId="358" xr:uid="{00000000-0005-0000-0000-00005C030000}"/>
    <cellStyle name="Calculation 2 3 18 2" xfId="4916" xr:uid="{00000000-0005-0000-0000-00005D030000}"/>
    <cellStyle name="Calculation 2 3 18 3" xfId="4608" xr:uid="{00000000-0005-0000-0000-00005E030000}"/>
    <cellStyle name="Calculation 2 3 18 4" xfId="2656" xr:uid="{00000000-0005-0000-0000-00005F030000}"/>
    <cellStyle name="Calculation 2 3 19" xfId="359" xr:uid="{00000000-0005-0000-0000-000060030000}"/>
    <cellStyle name="Calculation 2 3 19 2" xfId="4917" xr:uid="{00000000-0005-0000-0000-000061030000}"/>
    <cellStyle name="Calculation 2 3 19 3" xfId="4674" xr:uid="{00000000-0005-0000-0000-000062030000}"/>
    <cellStyle name="Calculation 2 3 19 4" xfId="2657" xr:uid="{00000000-0005-0000-0000-000063030000}"/>
    <cellStyle name="Calculation 2 3 2" xfId="360" xr:uid="{00000000-0005-0000-0000-000064030000}"/>
    <cellStyle name="Calculation 2 3 2 2" xfId="4918" xr:uid="{00000000-0005-0000-0000-000065030000}"/>
    <cellStyle name="Calculation 2 3 2 3" xfId="4673" xr:uid="{00000000-0005-0000-0000-000066030000}"/>
    <cellStyle name="Calculation 2 3 2 4" xfId="2658" xr:uid="{00000000-0005-0000-0000-000067030000}"/>
    <cellStyle name="Calculation 2 3 20" xfId="361" xr:uid="{00000000-0005-0000-0000-000068030000}"/>
    <cellStyle name="Calculation 2 3 20 2" xfId="4919" xr:uid="{00000000-0005-0000-0000-000069030000}"/>
    <cellStyle name="Calculation 2 3 20 3" xfId="4672" xr:uid="{00000000-0005-0000-0000-00006A030000}"/>
    <cellStyle name="Calculation 2 3 20 4" xfId="2659" xr:uid="{00000000-0005-0000-0000-00006B030000}"/>
    <cellStyle name="Calculation 2 3 21" xfId="362" xr:uid="{00000000-0005-0000-0000-00006C030000}"/>
    <cellStyle name="Calculation 2 3 21 2" xfId="4920" xr:uid="{00000000-0005-0000-0000-00006D030000}"/>
    <cellStyle name="Calculation 2 3 21 3" xfId="4671" xr:uid="{00000000-0005-0000-0000-00006E030000}"/>
    <cellStyle name="Calculation 2 3 21 4" xfId="2660" xr:uid="{00000000-0005-0000-0000-00006F030000}"/>
    <cellStyle name="Calculation 2 3 22" xfId="363" xr:uid="{00000000-0005-0000-0000-000070030000}"/>
    <cellStyle name="Calculation 2 3 22 2" xfId="4921" xr:uid="{00000000-0005-0000-0000-000071030000}"/>
    <cellStyle name="Calculation 2 3 22 3" xfId="4670" xr:uid="{00000000-0005-0000-0000-000072030000}"/>
    <cellStyle name="Calculation 2 3 22 4" xfId="2661" xr:uid="{00000000-0005-0000-0000-000073030000}"/>
    <cellStyle name="Calculation 2 3 23" xfId="364" xr:uid="{00000000-0005-0000-0000-000074030000}"/>
    <cellStyle name="Calculation 2 3 23 2" xfId="4922" xr:uid="{00000000-0005-0000-0000-000075030000}"/>
    <cellStyle name="Calculation 2 3 23 3" xfId="4669" xr:uid="{00000000-0005-0000-0000-000076030000}"/>
    <cellStyle name="Calculation 2 3 23 4" xfId="2662" xr:uid="{00000000-0005-0000-0000-000077030000}"/>
    <cellStyle name="Calculation 2 3 24" xfId="4907" xr:uid="{00000000-0005-0000-0000-000078030000}"/>
    <cellStyle name="Calculation 2 3 25" xfId="4611" xr:uid="{00000000-0005-0000-0000-000079030000}"/>
    <cellStyle name="Calculation 2 3 26" xfId="2647" xr:uid="{00000000-0005-0000-0000-00007A030000}"/>
    <cellStyle name="Calculation 2 3 3" xfId="365" xr:uid="{00000000-0005-0000-0000-00007B030000}"/>
    <cellStyle name="Calculation 2 3 3 2" xfId="4923" xr:uid="{00000000-0005-0000-0000-00007C030000}"/>
    <cellStyle name="Calculation 2 3 3 3" xfId="4668" xr:uid="{00000000-0005-0000-0000-00007D030000}"/>
    <cellStyle name="Calculation 2 3 3 4" xfId="2663" xr:uid="{00000000-0005-0000-0000-00007E030000}"/>
    <cellStyle name="Calculation 2 3 4" xfId="366" xr:uid="{00000000-0005-0000-0000-00007F030000}"/>
    <cellStyle name="Calculation 2 3 4 2" xfId="4924" xr:uid="{00000000-0005-0000-0000-000080030000}"/>
    <cellStyle name="Calculation 2 3 4 3" xfId="4667" xr:uid="{00000000-0005-0000-0000-000081030000}"/>
    <cellStyle name="Calculation 2 3 4 4" xfId="2664" xr:uid="{00000000-0005-0000-0000-000082030000}"/>
    <cellStyle name="Calculation 2 3 5" xfId="367" xr:uid="{00000000-0005-0000-0000-000083030000}"/>
    <cellStyle name="Calculation 2 3 5 2" xfId="4925" xr:uid="{00000000-0005-0000-0000-000084030000}"/>
    <cellStyle name="Calculation 2 3 5 3" xfId="4607" xr:uid="{00000000-0005-0000-0000-000085030000}"/>
    <cellStyle name="Calculation 2 3 5 4" xfId="2665" xr:uid="{00000000-0005-0000-0000-000086030000}"/>
    <cellStyle name="Calculation 2 3 6" xfId="368" xr:uid="{00000000-0005-0000-0000-000087030000}"/>
    <cellStyle name="Calculation 2 3 6 2" xfId="4926" xr:uid="{00000000-0005-0000-0000-000088030000}"/>
    <cellStyle name="Calculation 2 3 6 3" xfId="4666" xr:uid="{00000000-0005-0000-0000-000089030000}"/>
    <cellStyle name="Calculation 2 3 6 4" xfId="2666" xr:uid="{00000000-0005-0000-0000-00008A030000}"/>
    <cellStyle name="Calculation 2 3 7" xfId="369" xr:uid="{00000000-0005-0000-0000-00008B030000}"/>
    <cellStyle name="Calculation 2 3 7 2" xfId="4927" xr:uid="{00000000-0005-0000-0000-00008C030000}"/>
    <cellStyle name="Calculation 2 3 7 3" xfId="4665" xr:uid="{00000000-0005-0000-0000-00008D030000}"/>
    <cellStyle name="Calculation 2 3 7 4" xfId="2667" xr:uid="{00000000-0005-0000-0000-00008E030000}"/>
    <cellStyle name="Calculation 2 3 8" xfId="370" xr:uid="{00000000-0005-0000-0000-00008F030000}"/>
    <cellStyle name="Calculation 2 3 8 2" xfId="4928" xr:uid="{00000000-0005-0000-0000-000090030000}"/>
    <cellStyle name="Calculation 2 3 8 3" xfId="4606" xr:uid="{00000000-0005-0000-0000-000091030000}"/>
    <cellStyle name="Calculation 2 3 8 4" xfId="2668" xr:uid="{00000000-0005-0000-0000-000092030000}"/>
    <cellStyle name="Calculation 2 3 9" xfId="371" xr:uid="{00000000-0005-0000-0000-000093030000}"/>
    <cellStyle name="Calculation 2 3 9 2" xfId="4929" xr:uid="{00000000-0005-0000-0000-000094030000}"/>
    <cellStyle name="Calculation 2 3 9 3" xfId="4664" xr:uid="{00000000-0005-0000-0000-000095030000}"/>
    <cellStyle name="Calculation 2 3 9 4" xfId="2669" xr:uid="{00000000-0005-0000-0000-000096030000}"/>
    <cellStyle name="Calculation 2 30" xfId="372" xr:uid="{00000000-0005-0000-0000-000097030000}"/>
    <cellStyle name="Calculation 2 30 2" xfId="4930" xr:uid="{00000000-0005-0000-0000-000098030000}"/>
    <cellStyle name="Calculation 2 30 3" xfId="4663" xr:uid="{00000000-0005-0000-0000-000099030000}"/>
    <cellStyle name="Calculation 2 30 4" xfId="2670" xr:uid="{00000000-0005-0000-0000-00009A030000}"/>
    <cellStyle name="Calculation 2 31" xfId="373" xr:uid="{00000000-0005-0000-0000-00009B030000}"/>
    <cellStyle name="Calculation 2 31 2" xfId="4931" xr:uid="{00000000-0005-0000-0000-00009C030000}"/>
    <cellStyle name="Calculation 2 31 3" xfId="4605" xr:uid="{00000000-0005-0000-0000-00009D030000}"/>
    <cellStyle name="Calculation 2 31 4" xfId="2671" xr:uid="{00000000-0005-0000-0000-00009E030000}"/>
    <cellStyle name="Calculation 2 32" xfId="374" xr:uid="{00000000-0005-0000-0000-00009F030000}"/>
    <cellStyle name="Calculation 2 32 2" xfId="4932" xr:uid="{00000000-0005-0000-0000-0000A0030000}"/>
    <cellStyle name="Calculation 2 32 3" xfId="4662" xr:uid="{00000000-0005-0000-0000-0000A1030000}"/>
    <cellStyle name="Calculation 2 32 4" xfId="2672" xr:uid="{00000000-0005-0000-0000-0000A2030000}"/>
    <cellStyle name="Calculation 2 33" xfId="375" xr:uid="{00000000-0005-0000-0000-0000A3030000}"/>
    <cellStyle name="Calculation 2 33 2" xfId="4933" xr:uid="{00000000-0005-0000-0000-0000A4030000}"/>
    <cellStyle name="Calculation 2 33 3" xfId="4661" xr:uid="{00000000-0005-0000-0000-0000A5030000}"/>
    <cellStyle name="Calculation 2 33 4" xfId="2673" xr:uid="{00000000-0005-0000-0000-0000A6030000}"/>
    <cellStyle name="Calculation 2 34" xfId="376" xr:uid="{00000000-0005-0000-0000-0000A7030000}"/>
    <cellStyle name="Calculation 2 34 2" xfId="4934" xr:uid="{00000000-0005-0000-0000-0000A8030000}"/>
    <cellStyle name="Calculation 2 34 3" xfId="4604" xr:uid="{00000000-0005-0000-0000-0000A9030000}"/>
    <cellStyle name="Calculation 2 34 4" xfId="2674" xr:uid="{00000000-0005-0000-0000-0000AA030000}"/>
    <cellStyle name="Calculation 2 35" xfId="377" xr:uid="{00000000-0005-0000-0000-0000AB030000}"/>
    <cellStyle name="Calculation 2 35 2" xfId="4935" xr:uid="{00000000-0005-0000-0000-0000AC030000}"/>
    <cellStyle name="Calculation 2 35 3" xfId="4660" xr:uid="{00000000-0005-0000-0000-0000AD030000}"/>
    <cellStyle name="Calculation 2 35 4" xfId="2675" xr:uid="{00000000-0005-0000-0000-0000AE030000}"/>
    <cellStyle name="Calculation 2 36" xfId="378" xr:uid="{00000000-0005-0000-0000-0000AF030000}"/>
    <cellStyle name="Calculation 2 36 2" xfId="4936" xr:uid="{00000000-0005-0000-0000-0000B0030000}"/>
    <cellStyle name="Calculation 2 36 3" xfId="4659" xr:uid="{00000000-0005-0000-0000-0000B1030000}"/>
    <cellStyle name="Calculation 2 36 4" xfId="2676" xr:uid="{00000000-0005-0000-0000-0000B2030000}"/>
    <cellStyle name="Calculation 2 37" xfId="379" xr:uid="{00000000-0005-0000-0000-0000B3030000}"/>
    <cellStyle name="Calculation 2 37 2" xfId="4937" xr:uid="{00000000-0005-0000-0000-0000B4030000}"/>
    <cellStyle name="Calculation 2 37 3" xfId="4603" xr:uid="{00000000-0005-0000-0000-0000B5030000}"/>
    <cellStyle name="Calculation 2 37 4" xfId="2677" xr:uid="{00000000-0005-0000-0000-0000B6030000}"/>
    <cellStyle name="Calculation 2 38" xfId="4731" xr:uid="{00000000-0005-0000-0000-0000B7030000}"/>
    <cellStyle name="Calculation 2 39" xfId="4636" xr:uid="{00000000-0005-0000-0000-0000B8030000}"/>
    <cellStyle name="Calculation 2 4" xfId="380" xr:uid="{00000000-0005-0000-0000-0000B9030000}"/>
    <cellStyle name="Calculation 2 4 10" xfId="381" xr:uid="{00000000-0005-0000-0000-0000BA030000}"/>
    <cellStyle name="Calculation 2 4 10 2" xfId="4939" xr:uid="{00000000-0005-0000-0000-0000BB030000}"/>
    <cellStyle name="Calculation 2 4 10 3" xfId="4657" xr:uid="{00000000-0005-0000-0000-0000BC030000}"/>
    <cellStyle name="Calculation 2 4 10 4" xfId="2679" xr:uid="{00000000-0005-0000-0000-0000BD030000}"/>
    <cellStyle name="Calculation 2 4 11" xfId="382" xr:uid="{00000000-0005-0000-0000-0000BE030000}"/>
    <cellStyle name="Calculation 2 4 11 2" xfId="4940" xr:uid="{00000000-0005-0000-0000-0000BF030000}"/>
    <cellStyle name="Calculation 2 4 11 3" xfId="4602" xr:uid="{00000000-0005-0000-0000-0000C0030000}"/>
    <cellStyle name="Calculation 2 4 11 4" xfId="2680" xr:uid="{00000000-0005-0000-0000-0000C1030000}"/>
    <cellStyle name="Calculation 2 4 12" xfId="383" xr:uid="{00000000-0005-0000-0000-0000C2030000}"/>
    <cellStyle name="Calculation 2 4 12 2" xfId="4941" xr:uid="{00000000-0005-0000-0000-0000C3030000}"/>
    <cellStyle name="Calculation 2 4 12 3" xfId="6935" xr:uid="{00000000-0005-0000-0000-0000C4030000}"/>
    <cellStyle name="Calculation 2 4 12 4" xfId="2681" xr:uid="{00000000-0005-0000-0000-0000C5030000}"/>
    <cellStyle name="Calculation 2 4 13" xfId="384" xr:uid="{00000000-0005-0000-0000-0000C6030000}"/>
    <cellStyle name="Calculation 2 4 13 2" xfId="4942" xr:uid="{00000000-0005-0000-0000-0000C7030000}"/>
    <cellStyle name="Calculation 2 4 13 3" xfId="6936" xr:uid="{00000000-0005-0000-0000-0000C8030000}"/>
    <cellStyle name="Calculation 2 4 13 4" xfId="2682" xr:uid="{00000000-0005-0000-0000-0000C9030000}"/>
    <cellStyle name="Calculation 2 4 14" xfId="385" xr:uid="{00000000-0005-0000-0000-0000CA030000}"/>
    <cellStyle name="Calculation 2 4 14 2" xfId="4943" xr:uid="{00000000-0005-0000-0000-0000CB030000}"/>
    <cellStyle name="Calculation 2 4 14 3" xfId="6937" xr:uid="{00000000-0005-0000-0000-0000CC030000}"/>
    <cellStyle name="Calculation 2 4 14 4" xfId="2683" xr:uid="{00000000-0005-0000-0000-0000CD030000}"/>
    <cellStyle name="Calculation 2 4 15" xfId="386" xr:uid="{00000000-0005-0000-0000-0000CE030000}"/>
    <cellStyle name="Calculation 2 4 15 2" xfId="4944" xr:uid="{00000000-0005-0000-0000-0000CF030000}"/>
    <cellStyle name="Calculation 2 4 15 3" xfId="6938" xr:uid="{00000000-0005-0000-0000-0000D0030000}"/>
    <cellStyle name="Calculation 2 4 15 4" xfId="2684" xr:uid="{00000000-0005-0000-0000-0000D1030000}"/>
    <cellStyle name="Calculation 2 4 16" xfId="387" xr:uid="{00000000-0005-0000-0000-0000D2030000}"/>
    <cellStyle name="Calculation 2 4 16 2" xfId="4945" xr:uid="{00000000-0005-0000-0000-0000D3030000}"/>
    <cellStyle name="Calculation 2 4 16 3" xfId="6939" xr:uid="{00000000-0005-0000-0000-0000D4030000}"/>
    <cellStyle name="Calculation 2 4 16 4" xfId="2685" xr:uid="{00000000-0005-0000-0000-0000D5030000}"/>
    <cellStyle name="Calculation 2 4 17" xfId="388" xr:uid="{00000000-0005-0000-0000-0000D6030000}"/>
    <cellStyle name="Calculation 2 4 17 2" xfId="4946" xr:uid="{00000000-0005-0000-0000-0000D7030000}"/>
    <cellStyle name="Calculation 2 4 17 3" xfId="6940" xr:uid="{00000000-0005-0000-0000-0000D8030000}"/>
    <cellStyle name="Calculation 2 4 17 4" xfId="2686" xr:uid="{00000000-0005-0000-0000-0000D9030000}"/>
    <cellStyle name="Calculation 2 4 18" xfId="389" xr:uid="{00000000-0005-0000-0000-0000DA030000}"/>
    <cellStyle name="Calculation 2 4 18 2" xfId="4947" xr:uid="{00000000-0005-0000-0000-0000DB030000}"/>
    <cellStyle name="Calculation 2 4 18 3" xfId="6941" xr:uid="{00000000-0005-0000-0000-0000DC030000}"/>
    <cellStyle name="Calculation 2 4 18 4" xfId="2687" xr:uid="{00000000-0005-0000-0000-0000DD030000}"/>
    <cellStyle name="Calculation 2 4 19" xfId="390" xr:uid="{00000000-0005-0000-0000-0000DE030000}"/>
    <cellStyle name="Calculation 2 4 19 2" xfId="4948" xr:uid="{00000000-0005-0000-0000-0000DF030000}"/>
    <cellStyle name="Calculation 2 4 19 3" xfId="6942" xr:uid="{00000000-0005-0000-0000-0000E0030000}"/>
    <cellStyle name="Calculation 2 4 19 4" xfId="2688" xr:uid="{00000000-0005-0000-0000-0000E1030000}"/>
    <cellStyle name="Calculation 2 4 2" xfId="391" xr:uid="{00000000-0005-0000-0000-0000E2030000}"/>
    <cellStyle name="Calculation 2 4 2 2" xfId="4949" xr:uid="{00000000-0005-0000-0000-0000E3030000}"/>
    <cellStyle name="Calculation 2 4 2 3" xfId="6943" xr:uid="{00000000-0005-0000-0000-0000E4030000}"/>
    <cellStyle name="Calculation 2 4 2 4" xfId="2689" xr:uid="{00000000-0005-0000-0000-0000E5030000}"/>
    <cellStyle name="Calculation 2 4 20" xfId="392" xr:uid="{00000000-0005-0000-0000-0000E6030000}"/>
    <cellStyle name="Calculation 2 4 20 2" xfId="4950" xr:uid="{00000000-0005-0000-0000-0000E7030000}"/>
    <cellStyle name="Calculation 2 4 20 3" xfId="6944" xr:uid="{00000000-0005-0000-0000-0000E8030000}"/>
    <cellStyle name="Calculation 2 4 20 4" xfId="2690" xr:uid="{00000000-0005-0000-0000-0000E9030000}"/>
    <cellStyle name="Calculation 2 4 21" xfId="393" xr:uid="{00000000-0005-0000-0000-0000EA030000}"/>
    <cellStyle name="Calculation 2 4 21 2" xfId="4951" xr:uid="{00000000-0005-0000-0000-0000EB030000}"/>
    <cellStyle name="Calculation 2 4 21 3" xfId="6945" xr:uid="{00000000-0005-0000-0000-0000EC030000}"/>
    <cellStyle name="Calculation 2 4 21 4" xfId="2691" xr:uid="{00000000-0005-0000-0000-0000ED030000}"/>
    <cellStyle name="Calculation 2 4 22" xfId="394" xr:uid="{00000000-0005-0000-0000-0000EE030000}"/>
    <cellStyle name="Calculation 2 4 22 2" xfId="4952" xr:uid="{00000000-0005-0000-0000-0000EF030000}"/>
    <cellStyle name="Calculation 2 4 22 3" xfId="6946" xr:uid="{00000000-0005-0000-0000-0000F0030000}"/>
    <cellStyle name="Calculation 2 4 22 4" xfId="2692" xr:uid="{00000000-0005-0000-0000-0000F1030000}"/>
    <cellStyle name="Calculation 2 4 23" xfId="395" xr:uid="{00000000-0005-0000-0000-0000F2030000}"/>
    <cellStyle name="Calculation 2 4 23 2" xfId="4953" xr:uid="{00000000-0005-0000-0000-0000F3030000}"/>
    <cellStyle name="Calculation 2 4 23 3" xfId="6947" xr:uid="{00000000-0005-0000-0000-0000F4030000}"/>
    <cellStyle name="Calculation 2 4 23 4" xfId="2693" xr:uid="{00000000-0005-0000-0000-0000F5030000}"/>
    <cellStyle name="Calculation 2 4 24" xfId="4938" xr:uid="{00000000-0005-0000-0000-0000F6030000}"/>
    <cellStyle name="Calculation 2 4 25" xfId="4658" xr:uid="{00000000-0005-0000-0000-0000F7030000}"/>
    <cellStyle name="Calculation 2 4 26" xfId="2678" xr:uid="{00000000-0005-0000-0000-0000F8030000}"/>
    <cellStyle name="Calculation 2 4 3" xfId="396" xr:uid="{00000000-0005-0000-0000-0000F9030000}"/>
    <cellStyle name="Calculation 2 4 3 2" xfId="4954" xr:uid="{00000000-0005-0000-0000-0000FA030000}"/>
    <cellStyle name="Calculation 2 4 3 3" xfId="6948" xr:uid="{00000000-0005-0000-0000-0000FB030000}"/>
    <cellStyle name="Calculation 2 4 3 4" xfId="2694" xr:uid="{00000000-0005-0000-0000-0000FC030000}"/>
    <cellStyle name="Calculation 2 4 4" xfId="397" xr:uid="{00000000-0005-0000-0000-0000FD030000}"/>
    <cellStyle name="Calculation 2 4 4 2" xfId="4955" xr:uid="{00000000-0005-0000-0000-0000FE030000}"/>
    <cellStyle name="Calculation 2 4 4 3" xfId="6949" xr:uid="{00000000-0005-0000-0000-0000FF030000}"/>
    <cellStyle name="Calculation 2 4 4 4" xfId="2695" xr:uid="{00000000-0005-0000-0000-000000040000}"/>
    <cellStyle name="Calculation 2 4 5" xfId="398" xr:uid="{00000000-0005-0000-0000-000001040000}"/>
    <cellStyle name="Calculation 2 4 5 2" xfId="4956" xr:uid="{00000000-0005-0000-0000-000002040000}"/>
    <cellStyle name="Calculation 2 4 5 3" xfId="6950" xr:uid="{00000000-0005-0000-0000-000003040000}"/>
    <cellStyle name="Calculation 2 4 5 4" xfId="2696" xr:uid="{00000000-0005-0000-0000-000004040000}"/>
    <cellStyle name="Calculation 2 4 6" xfId="399" xr:uid="{00000000-0005-0000-0000-000005040000}"/>
    <cellStyle name="Calculation 2 4 6 2" xfId="4957" xr:uid="{00000000-0005-0000-0000-000006040000}"/>
    <cellStyle name="Calculation 2 4 6 3" xfId="6951" xr:uid="{00000000-0005-0000-0000-000007040000}"/>
    <cellStyle name="Calculation 2 4 6 4" xfId="2697" xr:uid="{00000000-0005-0000-0000-000008040000}"/>
    <cellStyle name="Calculation 2 4 7" xfId="400" xr:uid="{00000000-0005-0000-0000-000009040000}"/>
    <cellStyle name="Calculation 2 4 7 2" xfId="4958" xr:uid="{00000000-0005-0000-0000-00000A040000}"/>
    <cellStyle name="Calculation 2 4 7 3" xfId="6952" xr:uid="{00000000-0005-0000-0000-00000B040000}"/>
    <cellStyle name="Calculation 2 4 7 4" xfId="2698" xr:uid="{00000000-0005-0000-0000-00000C040000}"/>
    <cellStyle name="Calculation 2 4 8" xfId="401" xr:uid="{00000000-0005-0000-0000-00000D040000}"/>
    <cellStyle name="Calculation 2 4 8 2" xfId="4959" xr:uid="{00000000-0005-0000-0000-00000E040000}"/>
    <cellStyle name="Calculation 2 4 8 3" xfId="6953" xr:uid="{00000000-0005-0000-0000-00000F040000}"/>
    <cellStyle name="Calculation 2 4 8 4" xfId="2699" xr:uid="{00000000-0005-0000-0000-000010040000}"/>
    <cellStyle name="Calculation 2 4 9" xfId="402" xr:uid="{00000000-0005-0000-0000-000011040000}"/>
    <cellStyle name="Calculation 2 4 9 2" xfId="4960" xr:uid="{00000000-0005-0000-0000-000012040000}"/>
    <cellStyle name="Calculation 2 4 9 3" xfId="6954" xr:uid="{00000000-0005-0000-0000-000013040000}"/>
    <cellStyle name="Calculation 2 4 9 4" xfId="2700" xr:uid="{00000000-0005-0000-0000-000014040000}"/>
    <cellStyle name="Calculation 2 40" xfId="2471" xr:uid="{00000000-0005-0000-0000-000015040000}"/>
    <cellStyle name="Calculation 2 5" xfId="403" xr:uid="{00000000-0005-0000-0000-000016040000}"/>
    <cellStyle name="Calculation 2 5 10" xfId="404" xr:uid="{00000000-0005-0000-0000-000017040000}"/>
    <cellStyle name="Calculation 2 5 10 2" xfId="4962" xr:uid="{00000000-0005-0000-0000-000018040000}"/>
    <cellStyle name="Calculation 2 5 10 3" xfId="6956" xr:uid="{00000000-0005-0000-0000-000019040000}"/>
    <cellStyle name="Calculation 2 5 10 4" xfId="2702" xr:uid="{00000000-0005-0000-0000-00001A040000}"/>
    <cellStyle name="Calculation 2 5 11" xfId="405" xr:uid="{00000000-0005-0000-0000-00001B040000}"/>
    <cellStyle name="Calculation 2 5 11 2" xfId="4963" xr:uid="{00000000-0005-0000-0000-00001C040000}"/>
    <cellStyle name="Calculation 2 5 11 3" xfId="6957" xr:uid="{00000000-0005-0000-0000-00001D040000}"/>
    <cellStyle name="Calculation 2 5 11 4" xfId="2703" xr:uid="{00000000-0005-0000-0000-00001E040000}"/>
    <cellStyle name="Calculation 2 5 12" xfId="406" xr:uid="{00000000-0005-0000-0000-00001F040000}"/>
    <cellStyle name="Calculation 2 5 12 2" xfId="4964" xr:uid="{00000000-0005-0000-0000-000020040000}"/>
    <cellStyle name="Calculation 2 5 12 3" xfId="6958" xr:uid="{00000000-0005-0000-0000-000021040000}"/>
    <cellStyle name="Calculation 2 5 12 4" xfId="2704" xr:uid="{00000000-0005-0000-0000-000022040000}"/>
    <cellStyle name="Calculation 2 5 13" xfId="407" xr:uid="{00000000-0005-0000-0000-000023040000}"/>
    <cellStyle name="Calculation 2 5 13 2" xfId="4965" xr:uid="{00000000-0005-0000-0000-000024040000}"/>
    <cellStyle name="Calculation 2 5 13 3" xfId="6959" xr:uid="{00000000-0005-0000-0000-000025040000}"/>
    <cellStyle name="Calculation 2 5 13 4" xfId="2705" xr:uid="{00000000-0005-0000-0000-000026040000}"/>
    <cellStyle name="Calculation 2 5 14" xfId="408" xr:uid="{00000000-0005-0000-0000-000027040000}"/>
    <cellStyle name="Calculation 2 5 14 2" xfId="4966" xr:uid="{00000000-0005-0000-0000-000028040000}"/>
    <cellStyle name="Calculation 2 5 14 3" xfId="6960" xr:uid="{00000000-0005-0000-0000-000029040000}"/>
    <cellStyle name="Calculation 2 5 14 4" xfId="2706" xr:uid="{00000000-0005-0000-0000-00002A040000}"/>
    <cellStyle name="Calculation 2 5 15" xfId="409" xr:uid="{00000000-0005-0000-0000-00002B040000}"/>
    <cellStyle name="Calculation 2 5 15 2" xfId="4967" xr:uid="{00000000-0005-0000-0000-00002C040000}"/>
    <cellStyle name="Calculation 2 5 15 3" xfId="6961" xr:uid="{00000000-0005-0000-0000-00002D040000}"/>
    <cellStyle name="Calculation 2 5 15 4" xfId="2707" xr:uid="{00000000-0005-0000-0000-00002E040000}"/>
    <cellStyle name="Calculation 2 5 16" xfId="410" xr:uid="{00000000-0005-0000-0000-00002F040000}"/>
    <cellStyle name="Calculation 2 5 16 2" xfId="4968" xr:uid="{00000000-0005-0000-0000-000030040000}"/>
    <cellStyle name="Calculation 2 5 16 3" xfId="6962" xr:uid="{00000000-0005-0000-0000-000031040000}"/>
    <cellStyle name="Calculation 2 5 16 4" xfId="2708" xr:uid="{00000000-0005-0000-0000-000032040000}"/>
    <cellStyle name="Calculation 2 5 17" xfId="411" xr:uid="{00000000-0005-0000-0000-000033040000}"/>
    <cellStyle name="Calculation 2 5 17 2" xfId="4969" xr:uid="{00000000-0005-0000-0000-000034040000}"/>
    <cellStyle name="Calculation 2 5 17 3" xfId="6963" xr:uid="{00000000-0005-0000-0000-000035040000}"/>
    <cellStyle name="Calculation 2 5 17 4" xfId="2709" xr:uid="{00000000-0005-0000-0000-000036040000}"/>
    <cellStyle name="Calculation 2 5 18" xfId="412" xr:uid="{00000000-0005-0000-0000-000037040000}"/>
    <cellStyle name="Calculation 2 5 18 2" xfId="4970" xr:uid="{00000000-0005-0000-0000-000038040000}"/>
    <cellStyle name="Calculation 2 5 18 3" xfId="6964" xr:uid="{00000000-0005-0000-0000-000039040000}"/>
    <cellStyle name="Calculation 2 5 18 4" xfId="2710" xr:uid="{00000000-0005-0000-0000-00003A040000}"/>
    <cellStyle name="Calculation 2 5 19" xfId="413" xr:uid="{00000000-0005-0000-0000-00003B040000}"/>
    <cellStyle name="Calculation 2 5 19 2" xfId="4971" xr:uid="{00000000-0005-0000-0000-00003C040000}"/>
    <cellStyle name="Calculation 2 5 19 3" xfId="6965" xr:uid="{00000000-0005-0000-0000-00003D040000}"/>
    <cellStyle name="Calculation 2 5 19 4" xfId="2711" xr:uid="{00000000-0005-0000-0000-00003E040000}"/>
    <cellStyle name="Calculation 2 5 2" xfId="414" xr:uid="{00000000-0005-0000-0000-00003F040000}"/>
    <cellStyle name="Calculation 2 5 2 2" xfId="4972" xr:uid="{00000000-0005-0000-0000-000040040000}"/>
    <cellStyle name="Calculation 2 5 2 3" xfId="6966" xr:uid="{00000000-0005-0000-0000-000041040000}"/>
    <cellStyle name="Calculation 2 5 2 4" xfId="2712" xr:uid="{00000000-0005-0000-0000-000042040000}"/>
    <cellStyle name="Calculation 2 5 20" xfId="415" xr:uid="{00000000-0005-0000-0000-000043040000}"/>
    <cellStyle name="Calculation 2 5 20 2" xfId="4973" xr:uid="{00000000-0005-0000-0000-000044040000}"/>
    <cellStyle name="Calculation 2 5 20 3" xfId="6967" xr:uid="{00000000-0005-0000-0000-000045040000}"/>
    <cellStyle name="Calculation 2 5 20 4" xfId="2713" xr:uid="{00000000-0005-0000-0000-000046040000}"/>
    <cellStyle name="Calculation 2 5 21" xfId="416" xr:uid="{00000000-0005-0000-0000-000047040000}"/>
    <cellStyle name="Calculation 2 5 21 2" xfId="4974" xr:uid="{00000000-0005-0000-0000-000048040000}"/>
    <cellStyle name="Calculation 2 5 21 3" xfId="6968" xr:uid="{00000000-0005-0000-0000-000049040000}"/>
    <cellStyle name="Calculation 2 5 21 4" xfId="2714" xr:uid="{00000000-0005-0000-0000-00004A040000}"/>
    <cellStyle name="Calculation 2 5 22" xfId="417" xr:uid="{00000000-0005-0000-0000-00004B040000}"/>
    <cellStyle name="Calculation 2 5 22 2" xfId="4975" xr:uid="{00000000-0005-0000-0000-00004C040000}"/>
    <cellStyle name="Calculation 2 5 22 3" xfId="6969" xr:uid="{00000000-0005-0000-0000-00004D040000}"/>
    <cellStyle name="Calculation 2 5 22 4" xfId="2715" xr:uid="{00000000-0005-0000-0000-00004E040000}"/>
    <cellStyle name="Calculation 2 5 23" xfId="418" xr:uid="{00000000-0005-0000-0000-00004F040000}"/>
    <cellStyle name="Calculation 2 5 23 2" xfId="4976" xr:uid="{00000000-0005-0000-0000-000050040000}"/>
    <cellStyle name="Calculation 2 5 23 3" xfId="6970" xr:uid="{00000000-0005-0000-0000-000051040000}"/>
    <cellStyle name="Calculation 2 5 23 4" xfId="2716" xr:uid="{00000000-0005-0000-0000-000052040000}"/>
    <cellStyle name="Calculation 2 5 24" xfId="4961" xr:uid="{00000000-0005-0000-0000-000053040000}"/>
    <cellStyle name="Calculation 2 5 25" xfId="6955" xr:uid="{00000000-0005-0000-0000-000054040000}"/>
    <cellStyle name="Calculation 2 5 26" xfId="2701" xr:uid="{00000000-0005-0000-0000-000055040000}"/>
    <cellStyle name="Calculation 2 5 3" xfId="419" xr:uid="{00000000-0005-0000-0000-000056040000}"/>
    <cellStyle name="Calculation 2 5 3 2" xfId="4977" xr:uid="{00000000-0005-0000-0000-000057040000}"/>
    <cellStyle name="Calculation 2 5 3 3" xfId="6971" xr:uid="{00000000-0005-0000-0000-000058040000}"/>
    <cellStyle name="Calculation 2 5 3 4" xfId="2717" xr:uid="{00000000-0005-0000-0000-000059040000}"/>
    <cellStyle name="Calculation 2 5 4" xfId="420" xr:uid="{00000000-0005-0000-0000-00005A040000}"/>
    <cellStyle name="Calculation 2 5 4 2" xfId="4978" xr:uid="{00000000-0005-0000-0000-00005B040000}"/>
    <cellStyle name="Calculation 2 5 4 3" xfId="6972" xr:uid="{00000000-0005-0000-0000-00005C040000}"/>
    <cellStyle name="Calculation 2 5 4 4" xfId="2718" xr:uid="{00000000-0005-0000-0000-00005D040000}"/>
    <cellStyle name="Calculation 2 5 5" xfId="421" xr:uid="{00000000-0005-0000-0000-00005E040000}"/>
    <cellStyle name="Calculation 2 5 5 2" xfId="4979" xr:uid="{00000000-0005-0000-0000-00005F040000}"/>
    <cellStyle name="Calculation 2 5 5 3" xfId="6973" xr:uid="{00000000-0005-0000-0000-000060040000}"/>
    <cellStyle name="Calculation 2 5 5 4" xfId="2719" xr:uid="{00000000-0005-0000-0000-000061040000}"/>
    <cellStyle name="Calculation 2 5 6" xfId="422" xr:uid="{00000000-0005-0000-0000-000062040000}"/>
    <cellStyle name="Calculation 2 5 6 2" xfId="4980" xr:uid="{00000000-0005-0000-0000-000063040000}"/>
    <cellStyle name="Calculation 2 5 6 3" xfId="6974" xr:uid="{00000000-0005-0000-0000-000064040000}"/>
    <cellStyle name="Calculation 2 5 6 4" xfId="2720" xr:uid="{00000000-0005-0000-0000-000065040000}"/>
    <cellStyle name="Calculation 2 5 7" xfId="423" xr:uid="{00000000-0005-0000-0000-000066040000}"/>
    <cellStyle name="Calculation 2 5 7 2" xfId="4981" xr:uid="{00000000-0005-0000-0000-000067040000}"/>
    <cellStyle name="Calculation 2 5 7 3" xfId="6975" xr:uid="{00000000-0005-0000-0000-000068040000}"/>
    <cellStyle name="Calculation 2 5 7 4" xfId="2721" xr:uid="{00000000-0005-0000-0000-000069040000}"/>
    <cellStyle name="Calculation 2 5 8" xfId="424" xr:uid="{00000000-0005-0000-0000-00006A040000}"/>
    <cellStyle name="Calculation 2 5 8 2" xfId="4982" xr:uid="{00000000-0005-0000-0000-00006B040000}"/>
    <cellStyle name="Calculation 2 5 8 3" xfId="6976" xr:uid="{00000000-0005-0000-0000-00006C040000}"/>
    <cellStyle name="Calculation 2 5 8 4" xfId="2722" xr:uid="{00000000-0005-0000-0000-00006D040000}"/>
    <cellStyle name="Calculation 2 5 9" xfId="425" xr:uid="{00000000-0005-0000-0000-00006E040000}"/>
    <cellStyle name="Calculation 2 5 9 2" xfId="4983" xr:uid="{00000000-0005-0000-0000-00006F040000}"/>
    <cellStyle name="Calculation 2 5 9 3" xfId="6977" xr:uid="{00000000-0005-0000-0000-000070040000}"/>
    <cellStyle name="Calculation 2 5 9 4" xfId="2723" xr:uid="{00000000-0005-0000-0000-000071040000}"/>
    <cellStyle name="Calculation 2 6" xfId="426" xr:uid="{00000000-0005-0000-0000-000072040000}"/>
    <cellStyle name="Calculation 2 6 10" xfId="427" xr:uid="{00000000-0005-0000-0000-000073040000}"/>
    <cellStyle name="Calculation 2 6 10 2" xfId="4985" xr:uid="{00000000-0005-0000-0000-000074040000}"/>
    <cellStyle name="Calculation 2 6 10 3" xfId="6979" xr:uid="{00000000-0005-0000-0000-000075040000}"/>
    <cellStyle name="Calculation 2 6 10 4" xfId="2725" xr:uid="{00000000-0005-0000-0000-000076040000}"/>
    <cellStyle name="Calculation 2 6 11" xfId="428" xr:uid="{00000000-0005-0000-0000-000077040000}"/>
    <cellStyle name="Calculation 2 6 11 2" xfId="4986" xr:uid="{00000000-0005-0000-0000-000078040000}"/>
    <cellStyle name="Calculation 2 6 11 3" xfId="6980" xr:uid="{00000000-0005-0000-0000-000079040000}"/>
    <cellStyle name="Calculation 2 6 11 4" xfId="2726" xr:uid="{00000000-0005-0000-0000-00007A040000}"/>
    <cellStyle name="Calculation 2 6 12" xfId="429" xr:uid="{00000000-0005-0000-0000-00007B040000}"/>
    <cellStyle name="Calculation 2 6 12 2" xfId="4987" xr:uid="{00000000-0005-0000-0000-00007C040000}"/>
    <cellStyle name="Calculation 2 6 12 3" xfId="6981" xr:uid="{00000000-0005-0000-0000-00007D040000}"/>
    <cellStyle name="Calculation 2 6 12 4" xfId="2727" xr:uid="{00000000-0005-0000-0000-00007E040000}"/>
    <cellStyle name="Calculation 2 6 13" xfId="430" xr:uid="{00000000-0005-0000-0000-00007F040000}"/>
    <cellStyle name="Calculation 2 6 13 2" xfId="4988" xr:uid="{00000000-0005-0000-0000-000080040000}"/>
    <cellStyle name="Calculation 2 6 13 3" xfId="6982" xr:uid="{00000000-0005-0000-0000-000081040000}"/>
    <cellStyle name="Calculation 2 6 13 4" xfId="2728" xr:uid="{00000000-0005-0000-0000-000082040000}"/>
    <cellStyle name="Calculation 2 6 14" xfId="431" xr:uid="{00000000-0005-0000-0000-000083040000}"/>
    <cellStyle name="Calculation 2 6 14 2" xfId="4989" xr:uid="{00000000-0005-0000-0000-000084040000}"/>
    <cellStyle name="Calculation 2 6 14 3" xfId="6983" xr:uid="{00000000-0005-0000-0000-000085040000}"/>
    <cellStyle name="Calculation 2 6 14 4" xfId="2729" xr:uid="{00000000-0005-0000-0000-000086040000}"/>
    <cellStyle name="Calculation 2 6 15" xfId="432" xr:uid="{00000000-0005-0000-0000-000087040000}"/>
    <cellStyle name="Calculation 2 6 15 2" xfId="4990" xr:uid="{00000000-0005-0000-0000-000088040000}"/>
    <cellStyle name="Calculation 2 6 15 3" xfId="6984" xr:uid="{00000000-0005-0000-0000-000089040000}"/>
    <cellStyle name="Calculation 2 6 15 4" xfId="2730" xr:uid="{00000000-0005-0000-0000-00008A040000}"/>
    <cellStyle name="Calculation 2 6 16" xfId="433" xr:uid="{00000000-0005-0000-0000-00008B040000}"/>
    <cellStyle name="Calculation 2 6 16 2" xfId="4991" xr:uid="{00000000-0005-0000-0000-00008C040000}"/>
    <cellStyle name="Calculation 2 6 16 3" xfId="6985" xr:uid="{00000000-0005-0000-0000-00008D040000}"/>
    <cellStyle name="Calculation 2 6 16 4" xfId="2731" xr:uid="{00000000-0005-0000-0000-00008E040000}"/>
    <cellStyle name="Calculation 2 6 17" xfId="434" xr:uid="{00000000-0005-0000-0000-00008F040000}"/>
    <cellStyle name="Calculation 2 6 17 2" xfId="4992" xr:uid="{00000000-0005-0000-0000-000090040000}"/>
    <cellStyle name="Calculation 2 6 17 3" xfId="6986" xr:uid="{00000000-0005-0000-0000-000091040000}"/>
    <cellStyle name="Calculation 2 6 17 4" xfId="2732" xr:uid="{00000000-0005-0000-0000-000092040000}"/>
    <cellStyle name="Calculation 2 6 18" xfId="435" xr:uid="{00000000-0005-0000-0000-000093040000}"/>
    <cellStyle name="Calculation 2 6 18 2" xfId="4993" xr:uid="{00000000-0005-0000-0000-000094040000}"/>
    <cellStyle name="Calculation 2 6 18 3" xfId="6987" xr:uid="{00000000-0005-0000-0000-000095040000}"/>
    <cellStyle name="Calculation 2 6 18 4" xfId="2733" xr:uid="{00000000-0005-0000-0000-000096040000}"/>
    <cellStyle name="Calculation 2 6 19" xfId="436" xr:uid="{00000000-0005-0000-0000-000097040000}"/>
    <cellStyle name="Calculation 2 6 19 2" xfId="4994" xr:uid="{00000000-0005-0000-0000-000098040000}"/>
    <cellStyle name="Calculation 2 6 19 3" xfId="6988" xr:uid="{00000000-0005-0000-0000-000099040000}"/>
    <cellStyle name="Calculation 2 6 19 4" xfId="2734" xr:uid="{00000000-0005-0000-0000-00009A040000}"/>
    <cellStyle name="Calculation 2 6 2" xfId="437" xr:uid="{00000000-0005-0000-0000-00009B040000}"/>
    <cellStyle name="Calculation 2 6 2 2" xfId="4995" xr:uid="{00000000-0005-0000-0000-00009C040000}"/>
    <cellStyle name="Calculation 2 6 2 3" xfId="6989" xr:uid="{00000000-0005-0000-0000-00009D040000}"/>
    <cellStyle name="Calculation 2 6 2 4" xfId="2735" xr:uid="{00000000-0005-0000-0000-00009E040000}"/>
    <cellStyle name="Calculation 2 6 20" xfId="438" xr:uid="{00000000-0005-0000-0000-00009F040000}"/>
    <cellStyle name="Calculation 2 6 20 2" xfId="4996" xr:uid="{00000000-0005-0000-0000-0000A0040000}"/>
    <cellStyle name="Calculation 2 6 20 3" xfId="6990" xr:uid="{00000000-0005-0000-0000-0000A1040000}"/>
    <cellStyle name="Calculation 2 6 20 4" xfId="2736" xr:uid="{00000000-0005-0000-0000-0000A2040000}"/>
    <cellStyle name="Calculation 2 6 21" xfId="439" xr:uid="{00000000-0005-0000-0000-0000A3040000}"/>
    <cellStyle name="Calculation 2 6 21 2" xfId="4997" xr:uid="{00000000-0005-0000-0000-0000A4040000}"/>
    <cellStyle name="Calculation 2 6 21 3" xfId="6991" xr:uid="{00000000-0005-0000-0000-0000A5040000}"/>
    <cellStyle name="Calculation 2 6 21 4" xfId="2737" xr:uid="{00000000-0005-0000-0000-0000A6040000}"/>
    <cellStyle name="Calculation 2 6 22" xfId="440" xr:uid="{00000000-0005-0000-0000-0000A7040000}"/>
    <cellStyle name="Calculation 2 6 22 2" xfId="4998" xr:uid="{00000000-0005-0000-0000-0000A8040000}"/>
    <cellStyle name="Calculation 2 6 22 3" xfId="6992" xr:uid="{00000000-0005-0000-0000-0000A9040000}"/>
    <cellStyle name="Calculation 2 6 22 4" xfId="2738" xr:uid="{00000000-0005-0000-0000-0000AA040000}"/>
    <cellStyle name="Calculation 2 6 23" xfId="441" xr:uid="{00000000-0005-0000-0000-0000AB040000}"/>
    <cellStyle name="Calculation 2 6 23 2" xfId="4999" xr:uid="{00000000-0005-0000-0000-0000AC040000}"/>
    <cellStyle name="Calculation 2 6 23 3" xfId="6993" xr:uid="{00000000-0005-0000-0000-0000AD040000}"/>
    <cellStyle name="Calculation 2 6 23 4" xfId="2739" xr:uid="{00000000-0005-0000-0000-0000AE040000}"/>
    <cellStyle name="Calculation 2 6 24" xfId="4984" xr:uid="{00000000-0005-0000-0000-0000AF040000}"/>
    <cellStyle name="Calculation 2 6 25" xfId="6978" xr:uid="{00000000-0005-0000-0000-0000B0040000}"/>
    <cellStyle name="Calculation 2 6 26" xfId="2724" xr:uid="{00000000-0005-0000-0000-0000B1040000}"/>
    <cellStyle name="Calculation 2 6 3" xfId="442" xr:uid="{00000000-0005-0000-0000-0000B2040000}"/>
    <cellStyle name="Calculation 2 6 3 2" xfId="5000" xr:uid="{00000000-0005-0000-0000-0000B3040000}"/>
    <cellStyle name="Calculation 2 6 3 3" xfId="6994" xr:uid="{00000000-0005-0000-0000-0000B4040000}"/>
    <cellStyle name="Calculation 2 6 3 4" xfId="2740" xr:uid="{00000000-0005-0000-0000-0000B5040000}"/>
    <cellStyle name="Calculation 2 6 4" xfId="443" xr:uid="{00000000-0005-0000-0000-0000B6040000}"/>
    <cellStyle name="Calculation 2 6 4 2" xfId="5001" xr:uid="{00000000-0005-0000-0000-0000B7040000}"/>
    <cellStyle name="Calculation 2 6 4 3" xfId="6995" xr:uid="{00000000-0005-0000-0000-0000B8040000}"/>
    <cellStyle name="Calculation 2 6 4 4" xfId="2741" xr:uid="{00000000-0005-0000-0000-0000B9040000}"/>
    <cellStyle name="Calculation 2 6 5" xfId="444" xr:uid="{00000000-0005-0000-0000-0000BA040000}"/>
    <cellStyle name="Calculation 2 6 5 2" xfId="5002" xr:uid="{00000000-0005-0000-0000-0000BB040000}"/>
    <cellStyle name="Calculation 2 6 5 3" xfId="6996" xr:uid="{00000000-0005-0000-0000-0000BC040000}"/>
    <cellStyle name="Calculation 2 6 5 4" xfId="2742" xr:uid="{00000000-0005-0000-0000-0000BD040000}"/>
    <cellStyle name="Calculation 2 6 6" xfId="445" xr:uid="{00000000-0005-0000-0000-0000BE040000}"/>
    <cellStyle name="Calculation 2 6 6 2" xfId="5003" xr:uid="{00000000-0005-0000-0000-0000BF040000}"/>
    <cellStyle name="Calculation 2 6 6 3" xfId="6997" xr:uid="{00000000-0005-0000-0000-0000C0040000}"/>
    <cellStyle name="Calculation 2 6 6 4" xfId="2743" xr:uid="{00000000-0005-0000-0000-0000C1040000}"/>
    <cellStyle name="Calculation 2 6 7" xfId="446" xr:uid="{00000000-0005-0000-0000-0000C2040000}"/>
    <cellStyle name="Calculation 2 6 7 2" xfId="5004" xr:uid="{00000000-0005-0000-0000-0000C3040000}"/>
    <cellStyle name="Calculation 2 6 7 3" xfId="6998" xr:uid="{00000000-0005-0000-0000-0000C4040000}"/>
    <cellStyle name="Calculation 2 6 7 4" xfId="2744" xr:uid="{00000000-0005-0000-0000-0000C5040000}"/>
    <cellStyle name="Calculation 2 6 8" xfId="447" xr:uid="{00000000-0005-0000-0000-0000C6040000}"/>
    <cellStyle name="Calculation 2 6 8 2" xfId="5005" xr:uid="{00000000-0005-0000-0000-0000C7040000}"/>
    <cellStyle name="Calculation 2 6 8 3" xfId="6999" xr:uid="{00000000-0005-0000-0000-0000C8040000}"/>
    <cellStyle name="Calculation 2 6 8 4" xfId="2745" xr:uid="{00000000-0005-0000-0000-0000C9040000}"/>
    <cellStyle name="Calculation 2 6 9" xfId="448" xr:uid="{00000000-0005-0000-0000-0000CA040000}"/>
    <cellStyle name="Calculation 2 6 9 2" xfId="5006" xr:uid="{00000000-0005-0000-0000-0000CB040000}"/>
    <cellStyle name="Calculation 2 6 9 3" xfId="7000" xr:uid="{00000000-0005-0000-0000-0000CC040000}"/>
    <cellStyle name="Calculation 2 6 9 4" xfId="2746" xr:uid="{00000000-0005-0000-0000-0000CD040000}"/>
    <cellStyle name="Calculation 2 7" xfId="449" xr:uid="{00000000-0005-0000-0000-0000CE040000}"/>
    <cellStyle name="Calculation 2 7 10" xfId="450" xr:uid="{00000000-0005-0000-0000-0000CF040000}"/>
    <cellStyle name="Calculation 2 7 10 2" xfId="5008" xr:uid="{00000000-0005-0000-0000-0000D0040000}"/>
    <cellStyle name="Calculation 2 7 10 3" xfId="7002" xr:uid="{00000000-0005-0000-0000-0000D1040000}"/>
    <cellStyle name="Calculation 2 7 10 4" xfId="2748" xr:uid="{00000000-0005-0000-0000-0000D2040000}"/>
    <cellStyle name="Calculation 2 7 11" xfId="451" xr:uid="{00000000-0005-0000-0000-0000D3040000}"/>
    <cellStyle name="Calculation 2 7 11 2" xfId="5009" xr:uid="{00000000-0005-0000-0000-0000D4040000}"/>
    <cellStyle name="Calculation 2 7 11 3" xfId="7003" xr:uid="{00000000-0005-0000-0000-0000D5040000}"/>
    <cellStyle name="Calculation 2 7 11 4" xfId="2749" xr:uid="{00000000-0005-0000-0000-0000D6040000}"/>
    <cellStyle name="Calculation 2 7 12" xfId="452" xr:uid="{00000000-0005-0000-0000-0000D7040000}"/>
    <cellStyle name="Calculation 2 7 12 2" xfId="5010" xr:uid="{00000000-0005-0000-0000-0000D8040000}"/>
    <cellStyle name="Calculation 2 7 12 3" xfId="7004" xr:uid="{00000000-0005-0000-0000-0000D9040000}"/>
    <cellStyle name="Calculation 2 7 12 4" xfId="2750" xr:uid="{00000000-0005-0000-0000-0000DA040000}"/>
    <cellStyle name="Calculation 2 7 13" xfId="453" xr:uid="{00000000-0005-0000-0000-0000DB040000}"/>
    <cellStyle name="Calculation 2 7 13 2" xfId="5011" xr:uid="{00000000-0005-0000-0000-0000DC040000}"/>
    <cellStyle name="Calculation 2 7 13 3" xfId="7005" xr:uid="{00000000-0005-0000-0000-0000DD040000}"/>
    <cellStyle name="Calculation 2 7 13 4" xfId="2751" xr:uid="{00000000-0005-0000-0000-0000DE040000}"/>
    <cellStyle name="Calculation 2 7 14" xfId="454" xr:uid="{00000000-0005-0000-0000-0000DF040000}"/>
    <cellStyle name="Calculation 2 7 14 2" xfId="5012" xr:uid="{00000000-0005-0000-0000-0000E0040000}"/>
    <cellStyle name="Calculation 2 7 14 3" xfId="7006" xr:uid="{00000000-0005-0000-0000-0000E1040000}"/>
    <cellStyle name="Calculation 2 7 14 4" xfId="2752" xr:uid="{00000000-0005-0000-0000-0000E2040000}"/>
    <cellStyle name="Calculation 2 7 15" xfId="455" xr:uid="{00000000-0005-0000-0000-0000E3040000}"/>
    <cellStyle name="Calculation 2 7 15 2" xfId="5013" xr:uid="{00000000-0005-0000-0000-0000E4040000}"/>
    <cellStyle name="Calculation 2 7 15 3" xfId="7007" xr:uid="{00000000-0005-0000-0000-0000E5040000}"/>
    <cellStyle name="Calculation 2 7 15 4" xfId="2753" xr:uid="{00000000-0005-0000-0000-0000E6040000}"/>
    <cellStyle name="Calculation 2 7 16" xfId="456" xr:uid="{00000000-0005-0000-0000-0000E7040000}"/>
    <cellStyle name="Calculation 2 7 16 2" xfId="5014" xr:uid="{00000000-0005-0000-0000-0000E8040000}"/>
    <cellStyle name="Calculation 2 7 16 3" xfId="7008" xr:uid="{00000000-0005-0000-0000-0000E9040000}"/>
    <cellStyle name="Calculation 2 7 16 4" xfId="2754" xr:uid="{00000000-0005-0000-0000-0000EA040000}"/>
    <cellStyle name="Calculation 2 7 17" xfId="457" xr:uid="{00000000-0005-0000-0000-0000EB040000}"/>
    <cellStyle name="Calculation 2 7 17 2" xfId="5015" xr:uid="{00000000-0005-0000-0000-0000EC040000}"/>
    <cellStyle name="Calculation 2 7 17 3" xfId="7009" xr:uid="{00000000-0005-0000-0000-0000ED040000}"/>
    <cellStyle name="Calculation 2 7 17 4" xfId="2755" xr:uid="{00000000-0005-0000-0000-0000EE040000}"/>
    <cellStyle name="Calculation 2 7 18" xfId="458" xr:uid="{00000000-0005-0000-0000-0000EF040000}"/>
    <cellStyle name="Calculation 2 7 18 2" xfId="5016" xr:uid="{00000000-0005-0000-0000-0000F0040000}"/>
    <cellStyle name="Calculation 2 7 18 3" xfId="7010" xr:uid="{00000000-0005-0000-0000-0000F1040000}"/>
    <cellStyle name="Calculation 2 7 18 4" xfId="2756" xr:uid="{00000000-0005-0000-0000-0000F2040000}"/>
    <cellStyle name="Calculation 2 7 19" xfId="459" xr:uid="{00000000-0005-0000-0000-0000F3040000}"/>
    <cellStyle name="Calculation 2 7 19 2" xfId="5017" xr:uid="{00000000-0005-0000-0000-0000F4040000}"/>
    <cellStyle name="Calculation 2 7 19 3" xfId="7011" xr:uid="{00000000-0005-0000-0000-0000F5040000}"/>
    <cellStyle name="Calculation 2 7 19 4" xfId="2757" xr:uid="{00000000-0005-0000-0000-0000F6040000}"/>
    <cellStyle name="Calculation 2 7 2" xfId="460" xr:uid="{00000000-0005-0000-0000-0000F7040000}"/>
    <cellStyle name="Calculation 2 7 2 2" xfId="5018" xr:uid="{00000000-0005-0000-0000-0000F8040000}"/>
    <cellStyle name="Calculation 2 7 2 3" xfId="7012" xr:uid="{00000000-0005-0000-0000-0000F9040000}"/>
    <cellStyle name="Calculation 2 7 2 4" xfId="2758" xr:uid="{00000000-0005-0000-0000-0000FA040000}"/>
    <cellStyle name="Calculation 2 7 20" xfId="461" xr:uid="{00000000-0005-0000-0000-0000FB040000}"/>
    <cellStyle name="Calculation 2 7 20 2" xfId="5019" xr:uid="{00000000-0005-0000-0000-0000FC040000}"/>
    <cellStyle name="Calculation 2 7 20 3" xfId="7013" xr:uid="{00000000-0005-0000-0000-0000FD040000}"/>
    <cellStyle name="Calculation 2 7 20 4" xfId="2759" xr:uid="{00000000-0005-0000-0000-0000FE040000}"/>
    <cellStyle name="Calculation 2 7 21" xfId="462" xr:uid="{00000000-0005-0000-0000-0000FF040000}"/>
    <cellStyle name="Calculation 2 7 21 2" xfId="5020" xr:uid="{00000000-0005-0000-0000-000000050000}"/>
    <cellStyle name="Calculation 2 7 21 3" xfId="7014" xr:uid="{00000000-0005-0000-0000-000001050000}"/>
    <cellStyle name="Calculation 2 7 21 4" xfId="2760" xr:uid="{00000000-0005-0000-0000-000002050000}"/>
    <cellStyle name="Calculation 2 7 22" xfId="463" xr:uid="{00000000-0005-0000-0000-000003050000}"/>
    <cellStyle name="Calculation 2 7 22 2" xfId="5021" xr:uid="{00000000-0005-0000-0000-000004050000}"/>
    <cellStyle name="Calculation 2 7 22 3" xfId="7015" xr:uid="{00000000-0005-0000-0000-000005050000}"/>
    <cellStyle name="Calculation 2 7 22 4" xfId="2761" xr:uid="{00000000-0005-0000-0000-000006050000}"/>
    <cellStyle name="Calculation 2 7 23" xfId="464" xr:uid="{00000000-0005-0000-0000-000007050000}"/>
    <cellStyle name="Calculation 2 7 23 2" xfId="5022" xr:uid="{00000000-0005-0000-0000-000008050000}"/>
    <cellStyle name="Calculation 2 7 23 3" xfId="7016" xr:uid="{00000000-0005-0000-0000-000009050000}"/>
    <cellStyle name="Calculation 2 7 23 4" xfId="2762" xr:uid="{00000000-0005-0000-0000-00000A050000}"/>
    <cellStyle name="Calculation 2 7 24" xfId="5007" xr:uid="{00000000-0005-0000-0000-00000B050000}"/>
    <cellStyle name="Calculation 2 7 25" xfId="7001" xr:uid="{00000000-0005-0000-0000-00000C050000}"/>
    <cellStyle name="Calculation 2 7 26" xfId="2747" xr:uid="{00000000-0005-0000-0000-00000D050000}"/>
    <cellStyle name="Calculation 2 7 3" xfId="465" xr:uid="{00000000-0005-0000-0000-00000E050000}"/>
    <cellStyle name="Calculation 2 7 3 2" xfId="5023" xr:uid="{00000000-0005-0000-0000-00000F050000}"/>
    <cellStyle name="Calculation 2 7 3 3" xfId="7017" xr:uid="{00000000-0005-0000-0000-000010050000}"/>
    <cellStyle name="Calculation 2 7 3 4" xfId="2763" xr:uid="{00000000-0005-0000-0000-000011050000}"/>
    <cellStyle name="Calculation 2 7 4" xfId="466" xr:uid="{00000000-0005-0000-0000-000012050000}"/>
    <cellStyle name="Calculation 2 7 4 2" xfId="5024" xr:uid="{00000000-0005-0000-0000-000013050000}"/>
    <cellStyle name="Calculation 2 7 4 3" xfId="7018" xr:uid="{00000000-0005-0000-0000-000014050000}"/>
    <cellStyle name="Calculation 2 7 4 4" xfId="2764" xr:uid="{00000000-0005-0000-0000-000015050000}"/>
    <cellStyle name="Calculation 2 7 5" xfId="467" xr:uid="{00000000-0005-0000-0000-000016050000}"/>
    <cellStyle name="Calculation 2 7 5 2" xfId="5025" xr:uid="{00000000-0005-0000-0000-000017050000}"/>
    <cellStyle name="Calculation 2 7 5 3" xfId="7019" xr:uid="{00000000-0005-0000-0000-000018050000}"/>
    <cellStyle name="Calculation 2 7 5 4" xfId="2765" xr:uid="{00000000-0005-0000-0000-000019050000}"/>
    <cellStyle name="Calculation 2 7 6" xfId="468" xr:uid="{00000000-0005-0000-0000-00001A050000}"/>
    <cellStyle name="Calculation 2 7 6 2" xfId="5026" xr:uid="{00000000-0005-0000-0000-00001B050000}"/>
    <cellStyle name="Calculation 2 7 6 3" xfId="7020" xr:uid="{00000000-0005-0000-0000-00001C050000}"/>
    <cellStyle name="Calculation 2 7 6 4" xfId="2766" xr:uid="{00000000-0005-0000-0000-00001D050000}"/>
    <cellStyle name="Calculation 2 7 7" xfId="469" xr:uid="{00000000-0005-0000-0000-00001E050000}"/>
    <cellStyle name="Calculation 2 7 7 2" xfId="5027" xr:uid="{00000000-0005-0000-0000-00001F050000}"/>
    <cellStyle name="Calculation 2 7 7 3" xfId="7021" xr:uid="{00000000-0005-0000-0000-000020050000}"/>
    <cellStyle name="Calculation 2 7 7 4" xfId="2767" xr:uid="{00000000-0005-0000-0000-000021050000}"/>
    <cellStyle name="Calculation 2 7 8" xfId="470" xr:uid="{00000000-0005-0000-0000-000022050000}"/>
    <cellStyle name="Calculation 2 7 8 2" xfId="5028" xr:uid="{00000000-0005-0000-0000-000023050000}"/>
    <cellStyle name="Calculation 2 7 8 3" xfId="7022" xr:uid="{00000000-0005-0000-0000-000024050000}"/>
    <cellStyle name="Calculation 2 7 8 4" xfId="2768" xr:uid="{00000000-0005-0000-0000-000025050000}"/>
    <cellStyle name="Calculation 2 7 9" xfId="471" xr:uid="{00000000-0005-0000-0000-000026050000}"/>
    <cellStyle name="Calculation 2 7 9 2" xfId="5029" xr:uid="{00000000-0005-0000-0000-000027050000}"/>
    <cellStyle name="Calculation 2 7 9 3" xfId="7023" xr:uid="{00000000-0005-0000-0000-000028050000}"/>
    <cellStyle name="Calculation 2 7 9 4" xfId="2769" xr:uid="{00000000-0005-0000-0000-000029050000}"/>
    <cellStyle name="Calculation 2 8" xfId="472" xr:uid="{00000000-0005-0000-0000-00002A050000}"/>
    <cellStyle name="Calculation 2 8 10" xfId="473" xr:uid="{00000000-0005-0000-0000-00002B050000}"/>
    <cellStyle name="Calculation 2 8 10 2" xfId="5031" xr:uid="{00000000-0005-0000-0000-00002C050000}"/>
    <cellStyle name="Calculation 2 8 10 3" xfId="7025" xr:uid="{00000000-0005-0000-0000-00002D050000}"/>
    <cellStyle name="Calculation 2 8 10 4" xfId="2771" xr:uid="{00000000-0005-0000-0000-00002E050000}"/>
    <cellStyle name="Calculation 2 8 11" xfId="474" xr:uid="{00000000-0005-0000-0000-00002F050000}"/>
    <cellStyle name="Calculation 2 8 11 2" xfId="5032" xr:uid="{00000000-0005-0000-0000-000030050000}"/>
    <cellStyle name="Calculation 2 8 11 3" xfId="7026" xr:uid="{00000000-0005-0000-0000-000031050000}"/>
    <cellStyle name="Calculation 2 8 11 4" xfId="2772" xr:uid="{00000000-0005-0000-0000-000032050000}"/>
    <cellStyle name="Calculation 2 8 12" xfId="475" xr:uid="{00000000-0005-0000-0000-000033050000}"/>
    <cellStyle name="Calculation 2 8 12 2" xfId="5033" xr:uid="{00000000-0005-0000-0000-000034050000}"/>
    <cellStyle name="Calculation 2 8 12 3" xfId="7027" xr:uid="{00000000-0005-0000-0000-000035050000}"/>
    <cellStyle name="Calculation 2 8 12 4" xfId="2773" xr:uid="{00000000-0005-0000-0000-000036050000}"/>
    <cellStyle name="Calculation 2 8 13" xfId="476" xr:uid="{00000000-0005-0000-0000-000037050000}"/>
    <cellStyle name="Calculation 2 8 13 2" xfId="5034" xr:uid="{00000000-0005-0000-0000-000038050000}"/>
    <cellStyle name="Calculation 2 8 13 3" xfId="7028" xr:uid="{00000000-0005-0000-0000-000039050000}"/>
    <cellStyle name="Calculation 2 8 13 4" xfId="2774" xr:uid="{00000000-0005-0000-0000-00003A050000}"/>
    <cellStyle name="Calculation 2 8 14" xfId="477" xr:uid="{00000000-0005-0000-0000-00003B050000}"/>
    <cellStyle name="Calculation 2 8 14 2" xfId="5035" xr:uid="{00000000-0005-0000-0000-00003C050000}"/>
    <cellStyle name="Calculation 2 8 14 3" xfId="7029" xr:uid="{00000000-0005-0000-0000-00003D050000}"/>
    <cellStyle name="Calculation 2 8 14 4" xfId="2775" xr:uid="{00000000-0005-0000-0000-00003E050000}"/>
    <cellStyle name="Calculation 2 8 15" xfId="478" xr:uid="{00000000-0005-0000-0000-00003F050000}"/>
    <cellStyle name="Calculation 2 8 15 2" xfId="5036" xr:uid="{00000000-0005-0000-0000-000040050000}"/>
    <cellStyle name="Calculation 2 8 15 3" xfId="7030" xr:uid="{00000000-0005-0000-0000-000041050000}"/>
    <cellStyle name="Calculation 2 8 15 4" xfId="2776" xr:uid="{00000000-0005-0000-0000-000042050000}"/>
    <cellStyle name="Calculation 2 8 16" xfId="479" xr:uid="{00000000-0005-0000-0000-000043050000}"/>
    <cellStyle name="Calculation 2 8 16 2" xfId="5037" xr:uid="{00000000-0005-0000-0000-000044050000}"/>
    <cellStyle name="Calculation 2 8 16 3" xfId="7031" xr:uid="{00000000-0005-0000-0000-000045050000}"/>
    <cellStyle name="Calculation 2 8 16 4" xfId="2777" xr:uid="{00000000-0005-0000-0000-000046050000}"/>
    <cellStyle name="Calculation 2 8 17" xfId="480" xr:uid="{00000000-0005-0000-0000-000047050000}"/>
    <cellStyle name="Calculation 2 8 17 2" xfId="5038" xr:uid="{00000000-0005-0000-0000-000048050000}"/>
    <cellStyle name="Calculation 2 8 17 3" xfId="7032" xr:uid="{00000000-0005-0000-0000-000049050000}"/>
    <cellStyle name="Calculation 2 8 17 4" xfId="2778" xr:uid="{00000000-0005-0000-0000-00004A050000}"/>
    <cellStyle name="Calculation 2 8 18" xfId="481" xr:uid="{00000000-0005-0000-0000-00004B050000}"/>
    <cellStyle name="Calculation 2 8 18 2" xfId="5039" xr:uid="{00000000-0005-0000-0000-00004C050000}"/>
    <cellStyle name="Calculation 2 8 18 3" xfId="7033" xr:uid="{00000000-0005-0000-0000-00004D050000}"/>
    <cellStyle name="Calculation 2 8 18 4" xfId="2779" xr:uid="{00000000-0005-0000-0000-00004E050000}"/>
    <cellStyle name="Calculation 2 8 19" xfId="482" xr:uid="{00000000-0005-0000-0000-00004F050000}"/>
    <cellStyle name="Calculation 2 8 19 2" xfId="5040" xr:uid="{00000000-0005-0000-0000-000050050000}"/>
    <cellStyle name="Calculation 2 8 19 3" xfId="7034" xr:uid="{00000000-0005-0000-0000-000051050000}"/>
    <cellStyle name="Calculation 2 8 19 4" xfId="2780" xr:uid="{00000000-0005-0000-0000-000052050000}"/>
    <cellStyle name="Calculation 2 8 2" xfId="483" xr:uid="{00000000-0005-0000-0000-000053050000}"/>
    <cellStyle name="Calculation 2 8 2 2" xfId="5041" xr:uid="{00000000-0005-0000-0000-000054050000}"/>
    <cellStyle name="Calculation 2 8 2 3" xfId="7035" xr:uid="{00000000-0005-0000-0000-000055050000}"/>
    <cellStyle name="Calculation 2 8 2 4" xfId="2781" xr:uid="{00000000-0005-0000-0000-000056050000}"/>
    <cellStyle name="Calculation 2 8 20" xfId="484" xr:uid="{00000000-0005-0000-0000-000057050000}"/>
    <cellStyle name="Calculation 2 8 20 2" xfId="5042" xr:uid="{00000000-0005-0000-0000-000058050000}"/>
    <cellStyle name="Calculation 2 8 20 3" xfId="7036" xr:uid="{00000000-0005-0000-0000-000059050000}"/>
    <cellStyle name="Calculation 2 8 20 4" xfId="2782" xr:uid="{00000000-0005-0000-0000-00005A050000}"/>
    <cellStyle name="Calculation 2 8 21" xfId="485" xr:uid="{00000000-0005-0000-0000-00005B050000}"/>
    <cellStyle name="Calculation 2 8 21 2" xfId="5043" xr:uid="{00000000-0005-0000-0000-00005C050000}"/>
    <cellStyle name="Calculation 2 8 21 3" xfId="7037" xr:uid="{00000000-0005-0000-0000-00005D050000}"/>
    <cellStyle name="Calculation 2 8 21 4" xfId="2783" xr:uid="{00000000-0005-0000-0000-00005E050000}"/>
    <cellStyle name="Calculation 2 8 22" xfId="486" xr:uid="{00000000-0005-0000-0000-00005F050000}"/>
    <cellStyle name="Calculation 2 8 22 2" xfId="5044" xr:uid="{00000000-0005-0000-0000-000060050000}"/>
    <cellStyle name="Calculation 2 8 22 3" xfId="7038" xr:uid="{00000000-0005-0000-0000-000061050000}"/>
    <cellStyle name="Calculation 2 8 22 4" xfId="2784" xr:uid="{00000000-0005-0000-0000-000062050000}"/>
    <cellStyle name="Calculation 2 8 23" xfId="487" xr:uid="{00000000-0005-0000-0000-000063050000}"/>
    <cellStyle name="Calculation 2 8 23 2" xfId="5045" xr:uid="{00000000-0005-0000-0000-000064050000}"/>
    <cellStyle name="Calculation 2 8 23 3" xfId="7039" xr:uid="{00000000-0005-0000-0000-000065050000}"/>
    <cellStyle name="Calculation 2 8 23 4" xfId="2785" xr:uid="{00000000-0005-0000-0000-000066050000}"/>
    <cellStyle name="Calculation 2 8 24" xfId="5030" xr:uid="{00000000-0005-0000-0000-000067050000}"/>
    <cellStyle name="Calculation 2 8 25" xfId="7024" xr:uid="{00000000-0005-0000-0000-000068050000}"/>
    <cellStyle name="Calculation 2 8 26" xfId="2770" xr:uid="{00000000-0005-0000-0000-000069050000}"/>
    <cellStyle name="Calculation 2 8 3" xfId="488" xr:uid="{00000000-0005-0000-0000-00006A050000}"/>
    <cellStyle name="Calculation 2 8 3 2" xfId="5046" xr:uid="{00000000-0005-0000-0000-00006B050000}"/>
    <cellStyle name="Calculation 2 8 3 3" xfId="7040" xr:uid="{00000000-0005-0000-0000-00006C050000}"/>
    <cellStyle name="Calculation 2 8 3 4" xfId="2786" xr:uid="{00000000-0005-0000-0000-00006D050000}"/>
    <cellStyle name="Calculation 2 8 4" xfId="489" xr:uid="{00000000-0005-0000-0000-00006E050000}"/>
    <cellStyle name="Calculation 2 8 4 2" xfId="5047" xr:uid="{00000000-0005-0000-0000-00006F050000}"/>
    <cellStyle name="Calculation 2 8 4 3" xfId="7041" xr:uid="{00000000-0005-0000-0000-000070050000}"/>
    <cellStyle name="Calculation 2 8 4 4" xfId="2787" xr:uid="{00000000-0005-0000-0000-000071050000}"/>
    <cellStyle name="Calculation 2 8 5" xfId="490" xr:uid="{00000000-0005-0000-0000-000072050000}"/>
    <cellStyle name="Calculation 2 8 5 2" xfId="5048" xr:uid="{00000000-0005-0000-0000-000073050000}"/>
    <cellStyle name="Calculation 2 8 5 3" xfId="7042" xr:uid="{00000000-0005-0000-0000-000074050000}"/>
    <cellStyle name="Calculation 2 8 5 4" xfId="2788" xr:uid="{00000000-0005-0000-0000-000075050000}"/>
    <cellStyle name="Calculation 2 8 6" xfId="491" xr:uid="{00000000-0005-0000-0000-000076050000}"/>
    <cellStyle name="Calculation 2 8 6 2" xfId="5049" xr:uid="{00000000-0005-0000-0000-000077050000}"/>
    <cellStyle name="Calculation 2 8 6 3" xfId="7043" xr:uid="{00000000-0005-0000-0000-000078050000}"/>
    <cellStyle name="Calculation 2 8 6 4" xfId="2789" xr:uid="{00000000-0005-0000-0000-000079050000}"/>
    <cellStyle name="Calculation 2 8 7" xfId="492" xr:uid="{00000000-0005-0000-0000-00007A050000}"/>
    <cellStyle name="Calculation 2 8 7 2" xfId="5050" xr:uid="{00000000-0005-0000-0000-00007B050000}"/>
    <cellStyle name="Calculation 2 8 7 3" xfId="7044" xr:uid="{00000000-0005-0000-0000-00007C050000}"/>
    <cellStyle name="Calculation 2 8 7 4" xfId="2790" xr:uid="{00000000-0005-0000-0000-00007D050000}"/>
    <cellStyle name="Calculation 2 8 8" xfId="493" xr:uid="{00000000-0005-0000-0000-00007E050000}"/>
    <cellStyle name="Calculation 2 8 8 2" xfId="5051" xr:uid="{00000000-0005-0000-0000-00007F050000}"/>
    <cellStyle name="Calculation 2 8 8 3" xfId="7045" xr:uid="{00000000-0005-0000-0000-000080050000}"/>
    <cellStyle name="Calculation 2 8 8 4" xfId="2791" xr:uid="{00000000-0005-0000-0000-000081050000}"/>
    <cellStyle name="Calculation 2 8 9" xfId="494" xr:uid="{00000000-0005-0000-0000-000082050000}"/>
    <cellStyle name="Calculation 2 8 9 2" xfId="5052" xr:uid="{00000000-0005-0000-0000-000083050000}"/>
    <cellStyle name="Calculation 2 8 9 3" xfId="7046" xr:uid="{00000000-0005-0000-0000-000084050000}"/>
    <cellStyle name="Calculation 2 8 9 4" xfId="2792" xr:uid="{00000000-0005-0000-0000-000085050000}"/>
    <cellStyle name="Calculation 2 9" xfId="495" xr:uid="{00000000-0005-0000-0000-000086050000}"/>
    <cellStyle name="Calculation 2 9 10" xfId="496" xr:uid="{00000000-0005-0000-0000-000087050000}"/>
    <cellStyle name="Calculation 2 9 10 2" xfId="5054" xr:uid="{00000000-0005-0000-0000-000088050000}"/>
    <cellStyle name="Calculation 2 9 10 3" xfId="7048" xr:uid="{00000000-0005-0000-0000-000089050000}"/>
    <cellStyle name="Calculation 2 9 10 4" xfId="2794" xr:uid="{00000000-0005-0000-0000-00008A050000}"/>
    <cellStyle name="Calculation 2 9 11" xfId="497" xr:uid="{00000000-0005-0000-0000-00008B050000}"/>
    <cellStyle name="Calculation 2 9 11 2" xfId="5055" xr:uid="{00000000-0005-0000-0000-00008C050000}"/>
    <cellStyle name="Calculation 2 9 11 3" xfId="7049" xr:uid="{00000000-0005-0000-0000-00008D050000}"/>
    <cellStyle name="Calculation 2 9 11 4" xfId="2795" xr:uid="{00000000-0005-0000-0000-00008E050000}"/>
    <cellStyle name="Calculation 2 9 12" xfId="498" xr:uid="{00000000-0005-0000-0000-00008F050000}"/>
    <cellStyle name="Calculation 2 9 12 2" xfId="5056" xr:uid="{00000000-0005-0000-0000-000090050000}"/>
    <cellStyle name="Calculation 2 9 12 3" xfId="7050" xr:uid="{00000000-0005-0000-0000-000091050000}"/>
    <cellStyle name="Calculation 2 9 12 4" xfId="2796" xr:uid="{00000000-0005-0000-0000-000092050000}"/>
    <cellStyle name="Calculation 2 9 13" xfId="499" xr:uid="{00000000-0005-0000-0000-000093050000}"/>
    <cellStyle name="Calculation 2 9 13 2" xfId="5057" xr:uid="{00000000-0005-0000-0000-000094050000}"/>
    <cellStyle name="Calculation 2 9 13 3" xfId="7051" xr:uid="{00000000-0005-0000-0000-000095050000}"/>
    <cellStyle name="Calculation 2 9 13 4" xfId="2797" xr:uid="{00000000-0005-0000-0000-000096050000}"/>
    <cellStyle name="Calculation 2 9 14" xfId="500" xr:uid="{00000000-0005-0000-0000-000097050000}"/>
    <cellStyle name="Calculation 2 9 14 2" xfId="5058" xr:uid="{00000000-0005-0000-0000-000098050000}"/>
    <cellStyle name="Calculation 2 9 14 3" xfId="7052" xr:uid="{00000000-0005-0000-0000-000099050000}"/>
    <cellStyle name="Calculation 2 9 14 4" xfId="2798" xr:uid="{00000000-0005-0000-0000-00009A050000}"/>
    <cellStyle name="Calculation 2 9 15" xfId="501" xr:uid="{00000000-0005-0000-0000-00009B050000}"/>
    <cellStyle name="Calculation 2 9 15 2" xfId="5059" xr:uid="{00000000-0005-0000-0000-00009C050000}"/>
    <cellStyle name="Calculation 2 9 15 3" xfId="7053" xr:uid="{00000000-0005-0000-0000-00009D050000}"/>
    <cellStyle name="Calculation 2 9 15 4" xfId="2799" xr:uid="{00000000-0005-0000-0000-00009E050000}"/>
    <cellStyle name="Calculation 2 9 16" xfId="502" xr:uid="{00000000-0005-0000-0000-00009F050000}"/>
    <cellStyle name="Calculation 2 9 16 2" xfId="5060" xr:uid="{00000000-0005-0000-0000-0000A0050000}"/>
    <cellStyle name="Calculation 2 9 16 3" xfId="7054" xr:uid="{00000000-0005-0000-0000-0000A1050000}"/>
    <cellStyle name="Calculation 2 9 16 4" xfId="2800" xr:uid="{00000000-0005-0000-0000-0000A2050000}"/>
    <cellStyle name="Calculation 2 9 17" xfId="503" xr:uid="{00000000-0005-0000-0000-0000A3050000}"/>
    <cellStyle name="Calculation 2 9 17 2" xfId="5061" xr:uid="{00000000-0005-0000-0000-0000A4050000}"/>
    <cellStyle name="Calculation 2 9 17 3" xfId="7055" xr:uid="{00000000-0005-0000-0000-0000A5050000}"/>
    <cellStyle name="Calculation 2 9 17 4" xfId="2801" xr:uid="{00000000-0005-0000-0000-0000A6050000}"/>
    <cellStyle name="Calculation 2 9 18" xfId="504" xr:uid="{00000000-0005-0000-0000-0000A7050000}"/>
    <cellStyle name="Calculation 2 9 18 2" xfId="5062" xr:uid="{00000000-0005-0000-0000-0000A8050000}"/>
    <cellStyle name="Calculation 2 9 18 3" xfId="7056" xr:uid="{00000000-0005-0000-0000-0000A9050000}"/>
    <cellStyle name="Calculation 2 9 18 4" xfId="2802" xr:uid="{00000000-0005-0000-0000-0000AA050000}"/>
    <cellStyle name="Calculation 2 9 19" xfId="505" xr:uid="{00000000-0005-0000-0000-0000AB050000}"/>
    <cellStyle name="Calculation 2 9 19 2" xfId="5063" xr:uid="{00000000-0005-0000-0000-0000AC050000}"/>
    <cellStyle name="Calculation 2 9 19 3" xfId="7057" xr:uid="{00000000-0005-0000-0000-0000AD050000}"/>
    <cellStyle name="Calculation 2 9 19 4" xfId="2803" xr:uid="{00000000-0005-0000-0000-0000AE050000}"/>
    <cellStyle name="Calculation 2 9 2" xfId="506" xr:uid="{00000000-0005-0000-0000-0000AF050000}"/>
    <cellStyle name="Calculation 2 9 2 2" xfId="5064" xr:uid="{00000000-0005-0000-0000-0000B0050000}"/>
    <cellStyle name="Calculation 2 9 2 3" xfId="7058" xr:uid="{00000000-0005-0000-0000-0000B1050000}"/>
    <cellStyle name="Calculation 2 9 2 4" xfId="2804" xr:uid="{00000000-0005-0000-0000-0000B2050000}"/>
    <cellStyle name="Calculation 2 9 20" xfId="507" xr:uid="{00000000-0005-0000-0000-0000B3050000}"/>
    <cellStyle name="Calculation 2 9 20 2" xfId="5065" xr:uid="{00000000-0005-0000-0000-0000B4050000}"/>
    <cellStyle name="Calculation 2 9 20 3" xfId="7059" xr:uid="{00000000-0005-0000-0000-0000B5050000}"/>
    <cellStyle name="Calculation 2 9 20 4" xfId="2805" xr:uid="{00000000-0005-0000-0000-0000B6050000}"/>
    <cellStyle name="Calculation 2 9 21" xfId="508" xr:uid="{00000000-0005-0000-0000-0000B7050000}"/>
    <cellStyle name="Calculation 2 9 21 2" xfId="5066" xr:uid="{00000000-0005-0000-0000-0000B8050000}"/>
    <cellStyle name="Calculation 2 9 21 3" xfId="7060" xr:uid="{00000000-0005-0000-0000-0000B9050000}"/>
    <cellStyle name="Calculation 2 9 21 4" xfId="2806" xr:uid="{00000000-0005-0000-0000-0000BA050000}"/>
    <cellStyle name="Calculation 2 9 22" xfId="509" xr:uid="{00000000-0005-0000-0000-0000BB050000}"/>
    <cellStyle name="Calculation 2 9 22 2" xfId="5067" xr:uid="{00000000-0005-0000-0000-0000BC050000}"/>
    <cellStyle name="Calculation 2 9 22 3" xfId="7061" xr:uid="{00000000-0005-0000-0000-0000BD050000}"/>
    <cellStyle name="Calculation 2 9 22 4" xfId="2807" xr:uid="{00000000-0005-0000-0000-0000BE050000}"/>
    <cellStyle name="Calculation 2 9 23" xfId="510" xr:uid="{00000000-0005-0000-0000-0000BF050000}"/>
    <cellStyle name="Calculation 2 9 23 2" xfId="5068" xr:uid="{00000000-0005-0000-0000-0000C0050000}"/>
    <cellStyle name="Calculation 2 9 23 3" xfId="7062" xr:uid="{00000000-0005-0000-0000-0000C1050000}"/>
    <cellStyle name="Calculation 2 9 23 4" xfId="2808" xr:uid="{00000000-0005-0000-0000-0000C2050000}"/>
    <cellStyle name="Calculation 2 9 24" xfId="5053" xr:uid="{00000000-0005-0000-0000-0000C3050000}"/>
    <cellStyle name="Calculation 2 9 25" xfId="7047" xr:uid="{00000000-0005-0000-0000-0000C4050000}"/>
    <cellStyle name="Calculation 2 9 26" xfId="2793" xr:uid="{00000000-0005-0000-0000-0000C5050000}"/>
    <cellStyle name="Calculation 2 9 3" xfId="511" xr:uid="{00000000-0005-0000-0000-0000C6050000}"/>
    <cellStyle name="Calculation 2 9 3 2" xfId="5069" xr:uid="{00000000-0005-0000-0000-0000C7050000}"/>
    <cellStyle name="Calculation 2 9 3 3" xfId="7063" xr:uid="{00000000-0005-0000-0000-0000C8050000}"/>
    <cellStyle name="Calculation 2 9 3 4" xfId="2809" xr:uid="{00000000-0005-0000-0000-0000C9050000}"/>
    <cellStyle name="Calculation 2 9 4" xfId="512" xr:uid="{00000000-0005-0000-0000-0000CA050000}"/>
    <cellStyle name="Calculation 2 9 4 2" xfId="5070" xr:uid="{00000000-0005-0000-0000-0000CB050000}"/>
    <cellStyle name="Calculation 2 9 4 3" xfId="7064" xr:uid="{00000000-0005-0000-0000-0000CC050000}"/>
    <cellStyle name="Calculation 2 9 4 4" xfId="2810" xr:uid="{00000000-0005-0000-0000-0000CD050000}"/>
    <cellStyle name="Calculation 2 9 5" xfId="513" xr:uid="{00000000-0005-0000-0000-0000CE050000}"/>
    <cellStyle name="Calculation 2 9 5 2" xfId="5071" xr:uid="{00000000-0005-0000-0000-0000CF050000}"/>
    <cellStyle name="Calculation 2 9 5 3" xfId="7065" xr:uid="{00000000-0005-0000-0000-0000D0050000}"/>
    <cellStyle name="Calculation 2 9 5 4" xfId="2811" xr:uid="{00000000-0005-0000-0000-0000D1050000}"/>
    <cellStyle name="Calculation 2 9 6" xfId="514" xr:uid="{00000000-0005-0000-0000-0000D2050000}"/>
    <cellStyle name="Calculation 2 9 6 2" xfId="5072" xr:uid="{00000000-0005-0000-0000-0000D3050000}"/>
    <cellStyle name="Calculation 2 9 6 3" xfId="7066" xr:uid="{00000000-0005-0000-0000-0000D4050000}"/>
    <cellStyle name="Calculation 2 9 6 4" xfId="2812" xr:uid="{00000000-0005-0000-0000-0000D5050000}"/>
    <cellStyle name="Calculation 2 9 7" xfId="515" xr:uid="{00000000-0005-0000-0000-0000D6050000}"/>
    <cellStyle name="Calculation 2 9 7 2" xfId="5073" xr:uid="{00000000-0005-0000-0000-0000D7050000}"/>
    <cellStyle name="Calculation 2 9 7 3" xfId="7067" xr:uid="{00000000-0005-0000-0000-0000D8050000}"/>
    <cellStyle name="Calculation 2 9 7 4" xfId="2813" xr:uid="{00000000-0005-0000-0000-0000D9050000}"/>
    <cellStyle name="Calculation 2 9 8" xfId="516" xr:uid="{00000000-0005-0000-0000-0000DA050000}"/>
    <cellStyle name="Calculation 2 9 8 2" xfId="5074" xr:uid="{00000000-0005-0000-0000-0000DB050000}"/>
    <cellStyle name="Calculation 2 9 8 3" xfId="7068" xr:uid="{00000000-0005-0000-0000-0000DC050000}"/>
    <cellStyle name="Calculation 2 9 8 4" xfId="2814" xr:uid="{00000000-0005-0000-0000-0000DD050000}"/>
    <cellStyle name="Calculation 2 9 9" xfId="517" xr:uid="{00000000-0005-0000-0000-0000DE050000}"/>
    <cellStyle name="Calculation 2 9 9 2" xfId="5075" xr:uid="{00000000-0005-0000-0000-0000DF050000}"/>
    <cellStyle name="Calculation 2 9 9 3" xfId="7069" xr:uid="{00000000-0005-0000-0000-0000E0050000}"/>
    <cellStyle name="Calculation 2 9 9 4" xfId="2815" xr:uid="{00000000-0005-0000-0000-0000E1050000}"/>
    <cellStyle name="Calculation 3" xfId="6904" xr:uid="{00000000-0005-0000-0000-0000E2050000}"/>
    <cellStyle name="Calculation 4" xfId="4627" xr:uid="{00000000-0005-0000-0000-0000E3050000}"/>
    <cellStyle name="Calculation 5" xfId="6881" xr:uid="{00000000-0005-0000-0000-0000E4050000}"/>
    <cellStyle name="Calculation 6" xfId="2451" xr:uid="{00000000-0005-0000-0000-0000E5050000}"/>
    <cellStyle name="Check Cell" xfId="27" builtinId="23" customBuiltin="1"/>
    <cellStyle name="Check Cell 2" xfId="518" xr:uid="{00000000-0005-0000-0000-0000E7050000}"/>
    <cellStyle name="Check Cell 2 2" xfId="519" xr:uid="{00000000-0005-0000-0000-0000E8050000}"/>
    <cellStyle name="Check Cell 3" xfId="6906" xr:uid="{00000000-0005-0000-0000-0000E9050000}"/>
    <cellStyle name="CollegeHeader1" xfId="77" xr:uid="{00000000-0005-0000-0000-0000EA050000}"/>
    <cellStyle name="ColumnAttributeAbovePrompt" xfId="28" xr:uid="{00000000-0005-0000-0000-0000EB050000}"/>
    <cellStyle name="ColumnAttributePrompt" xfId="29" xr:uid="{00000000-0005-0000-0000-0000EC050000}"/>
    <cellStyle name="ColumnAttributeValue" xfId="30" xr:uid="{00000000-0005-0000-0000-0000ED050000}"/>
    <cellStyle name="ColumnHeadingPrompt" xfId="31" xr:uid="{00000000-0005-0000-0000-0000EE050000}"/>
    <cellStyle name="ColumnHeadingValue" xfId="32" xr:uid="{00000000-0005-0000-0000-0000EF050000}"/>
    <cellStyle name="Comma" xfId="2447" builtinId="3"/>
    <cellStyle name="Comma [0] 2" xfId="6890" xr:uid="{00000000-0005-0000-0000-0000F1050000}"/>
    <cellStyle name="Comma 10" xfId="520" xr:uid="{00000000-0005-0000-0000-0000F2050000}"/>
    <cellStyle name="Comma 10 10" xfId="8827" xr:uid="{00000000-0005-0000-0000-0000F3050000}"/>
    <cellStyle name="Comma 10 11" xfId="2816" xr:uid="{00000000-0005-0000-0000-0000F4050000}"/>
    <cellStyle name="Comma 10 2" xfId="521" xr:uid="{00000000-0005-0000-0000-0000F5050000}"/>
    <cellStyle name="Comma 10 2 2" xfId="8828" xr:uid="{00000000-0005-0000-0000-0000F6050000}"/>
    <cellStyle name="Comma 10 2 3" xfId="2817" xr:uid="{00000000-0005-0000-0000-0000F7050000}"/>
    <cellStyle name="Comma 10 3" xfId="522" xr:uid="{00000000-0005-0000-0000-0000F8050000}"/>
    <cellStyle name="Comma 10 3 2" xfId="8829" xr:uid="{00000000-0005-0000-0000-0000F9050000}"/>
    <cellStyle name="Comma 10 3 3" xfId="2818" xr:uid="{00000000-0005-0000-0000-0000FA050000}"/>
    <cellStyle name="Comma 10 4" xfId="523" xr:uid="{00000000-0005-0000-0000-0000FB050000}"/>
    <cellStyle name="Comma 10 4 2" xfId="8830" xr:uid="{00000000-0005-0000-0000-0000FC050000}"/>
    <cellStyle name="Comma 10 4 3" xfId="2819" xr:uid="{00000000-0005-0000-0000-0000FD050000}"/>
    <cellStyle name="Comma 10 5" xfId="524" xr:uid="{00000000-0005-0000-0000-0000FE050000}"/>
    <cellStyle name="Comma 10 5 2" xfId="8831" xr:uid="{00000000-0005-0000-0000-0000FF050000}"/>
    <cellStyle name="Comma 10 5 3" xfId="2820" xr:uid="{00000000-0005-0000-0000-000000060000}"/>
    <cellStyle name="Comma 10 6" xfId="525" xr:uid="{00000000-0005-0000-0000-000001060000}"/>
    <cellStyle name="Comma 10 6 2" xfId="8832" xr:uid="{00000000-0005-0000-0000-000002060000}"/>
    <cellStyle name="Comma 10 6 3" xfId="2821" xr:uid="{00000000-0005-0000-0000-000003060000}"/>
    <cellStyle name="Comma 10 7" xfId="526" xr:uid="{00000000-0005-0000-0000-000004060000}"/>
    <cellStyle name="Comma 10 7 2" xfId="8833" xr:uid="{00000000-0005-0000-0000-000005060000}"/>
    <cellStyle name="Comma 10 7 3" xfId="2822" xr:uid="{00000000-0005-0000-0000-000006060000}"/>
    <cellStyle name="Comma 10 8" xfId="527" xr:uid="{00000000-0005-0000-0000-000007060000}"/>
    <cellStyle name="Comma 10 8 2" xfId="8834" xr:uid="{00000000-0005-0000-0000-000008060000}"/>
    <cellStyle name="Comma 10 8 3" xfId="2823" xr:uid="{00000000-0005-0000-0000-000009060000}"/>
    <cellStyle name="Comma 10 9" xfId="528" xr:uid="{00000000-0005-0000-0000-00000A060000}"/>
    <cellStyle name="Comma 10 9 2" xfId="8835" xr:uid="{00000000-0005-0000-0000-00000B060000}"/>
    <cellStyle name="Comma 10 9 3" xfId="2824" xr:uid="{00000000-0005-0000-0000-00000C060000}"/>
    <cellStyle name="Comma 11" xfId="8774" xr:uid="{00000000-0005-0000-0000-00000D060000}"/>
    <cellStyle name="Comma 12" xfId="8820" xr:uid="{00000000-0005-0000-0000-00000E060000}"/>
    <cellStyle name="Comma 13" xfId="8772" xr:uid="{00000000-0005-0000-0000-00000F060000}"/>
    <cellStyle name="Comma 14" xfId="8818" xr:uid="{00000000-0005-0000-0000-000010060000}"/>
    <cellStyle name="Comma 15" xfId="8776" xr:uid="{00000000-0005-0000-0000-000011060000}"/>
    <cellStyle name="Comma 16" xfId="8816" xr:uid="{00000000-0005-0000-0000-000012060000}"/>
    <cellStyle name="Comma 17" xfId="8809" xr:uid="{00000000-0005-0000-0000-000013060000}"/>
    <cellStyle name="Comma 18" xfId="8805" xr:uid="{00000000-0005-0000-0000-000014060000}"/>
    <cellStyle name="Comma 19" xfId="8800" xr:uid="{00000000-0005-0000-0000-000015060000}"/>
    <cellStyle name="Comma 2" xfId="73" xr:uid="{00000000-0005-0000-0000-000016060000}"/>
    <cellStyle name="Comma 2 10" xfId="2378" xr:uid="{00000000-0005-0000-0000-000017060000}"/>
    <cellStyle name="Comma 2 10 2" xfId="6876" xr:uid="{00000000-0005-0000-0000-000018060000}"/>
    <cellStyle name="Comma 2 10 3" xfId="4597" xr:uid="{00000000-0005-0000-0000-000019060000}"/>
    <cellStyle name="Comma 2 11" xfId="4641" xr:uid="{00000000-0005-0000-0000-00001A060000}"/>
    <cellStyle name="Comma 2 12" xfId="2457" xr:uid="{00000000-0005-0000-0000-00001B060000}"/>
    <cellStyle name="Comma 2 2" xfId="529" xr:uid="{00000000-0005-0000-0000-00001C060000}"/>
    <cellStyle name="Comma 2 2 10" xfId="530" xr:uid="{00000000-0005-0000-0000-00001D060000}"/>
    <cellStyle name="Comma 2 2 2" xfId="531" xr:uid="{00000000-0005-0000-0000-00001E060000}"/>
    <cellStyle name="Comma 2 2 2 2" xfId="8836" xr:uid="{00000000-0005-0000-0000-00001F060000}"/>
    <cellStyle name="Comma 2 2 2 3" xfId="2825" xr:uid="{00000000-0005-0000-0000-000020060000}"/>
    <cellStyle name="Comma 2 2 3" xfId="532" xr:uid="{00000000-0005-0000-0000-000021060000}"/>
    <cellStyle name="Comma 2 2 3 2" xfId="8837" xr:uid="{00000000-0005-0000-0000-000022060000}"/>
    <cellStyle name="Comma 2 2 3 3" xfId="2826" xr:uid="{00000000-0005-0000-0000-000023060000}"/>
    <cellStyle name="Comma 2 2 4" xfId="533" xr:uid="{00000000-0005-0000-0000-000024060000}"/>
    <cellStyle name="Comma 2 2 4 2" xfId="8838" xr:uid="{00000000-0005-0000-0000-000025060000}"/>
    <cellStyle name="Comma 2 2 4 3" xfId="2827" xr:uid="{00000000-0005-0000-0000-000026060000}"/>
    <cellStyle name="Comma 2 2 5" xfId="534" xr:uid="{00000000-0005-0000-0000-000027060000}"/>
    <cellStyle name="Comma 2 2 5 2" xfId="8839" xr:uid="{00000000-0005-0000-0000-000028060000}"/>
    <cellStyle name="Comma 2 2 5 3" xfId="2828" xr:uid="{00000000-0005-0000-0000-000029060000}"/>
    <cellStyle name="Comma 2 2 6" xfId="535" xr:uid="{00000000-0005-0000-0000-00002A060000}"/>
    <cellStyle name="Comma 2 2 6 2" xfId="8840" xr:uid="{00000000-0005-0000-0000-00002B060000}"/>
    <cellStyle name="Comma 2 2 6 3" xfId="2829" xr:uid="{00000000-0005-0000-0000-00002C060000}"/>
    <cellStyle name="Comma 2 2 7" xfId="536" xr:uid="{00000000-0005-0000-0000-00002D060000}"/>
    <cellStyle name="Comma 2 2 7 2" xfId="8841" xr:uid="{00000000-0005-0000-0000-00002E060000}"/>
    <cellStyle name="Comma 2 2 7 3" xfId="2830" xr:uid="{00000000-0005-0000-0000-00002F060000}"/>
    <cellStyle name="Comma 2 2 8" xfId="537" xr:uid="{00000000-0005-0000-0000-000030060000}"/>
    <cellStyle name="Comma 2 2 8 2" xfId="8842" xr:uid="{00000000-0005-0000-0000-000031060000}"/>
    <cellStyle name="Comma 2 2 8 3" xfId="2831" xr:uid="{00000000-0005-0000-0000-000032060000}"/>
    <cellStyle name="Comma 2 2 9" xfId="538" xr:uid="{00000000-0005-0000-0000-000033060000}"/>
    <cellStyle name="Comma 2 2 9 2" xfId="8843" xr:uid="{00000000-0005-0000-0000-000034060000}"/>
    <cellStyle name="Comma 2 2 9 3" xfId="2832" xr:uid="{00000000-0005-0000-0000-000035060000}"/>
    <cellStyle name="Comma 2 3" xfId="539" xr:uid="{00000000-0005-0000-0000-000036060000}"/>
    <cellStyle name="Comma 2 4" xfId="540" xr:uid="{00000000-0005-0000-0000-000037060000}"/>
    <cellStyle name="Comma 2 5" xfId="541" xr:uid="{00000000-0005-0000-0000-000038060000}"/>
    <cellStyle name="Comma 2 6" xfId="542" xr:uid="{00000000-0005-0000-0000-000039060000}"/>
    <cellStyle name="Comma 2 7" xfId="543" xr:uid="{00000000-0005-0000-0000-00003A060000}"/>
    <cellStyle name="Comma 2 8" xfId="544" xr:uid="{00000000-0005-0000-0000-00003B060000}"/>
    <cellStyle name="Comma 2 9" xfId="545" xr:uid="{00000000-0005-0000-0000-00003C060000}"/>
    <cellStyle name="Comma 20" xfId="8796" xr:uid="{00000000-0005-0000-0000-00003D060000}"/>
    <cellStyle name="Comma 21" xfId="8791" xr:uid="{00000000-0005-0000-0000-00003E060000}"/>
    <cellStyle name="Comma 22" xfId="8787" xr:uid="{00000000-0005-0000-0000-00003F060000}"/>
    <cellStyle name="Comma 23" xfId="8781" xr:uid="{00000000-0005-0000-0000-000040060000}"/>
    <cellStyle name="Comma 24" xfId="8786" xr:uid="{00000000-0005-0000-0000-000041060000}"/>
    <cellStyle name="Comma 25" xfId="8814" xr:uid="{00000000-0005-0000-0000-000042060000}"/>
    <cellStyle name="Comma 26" xfId="8802" xr:uid="{00000000-0005-0000-0000-000043060000}"/>
    <cellStyle name="Comma 27" xfId="8811" xr:uid="{00000000-0005-0000-0000-000044060000}"/>
    <cellStyle name="Comma 28" xfId="8795" xr:uid="{00000000-0005-0000-0000-000045060000}"/>
    <cellStyle name="Comma 29" xfId="8803" xr:uid="{00000000-0005-0000-0000-000046060000}"/>
    <cellStyle name="Comma 3" xfId="78" xr:uid="{00000000-0005-0000-0000-000047060000}"/>
    <cellStyle name="Comma 3 10" xfId="4646" xr:uid="{00000000-0005-0000-0000-000048060000}"/>
    <cellStyle name="Comma 3 11" xfId="2460" xr:uid="{00000000-0005-0000-0000-000049060000}"/>
    <cellStyle name="Comma 3 2" xfId="546" xr:uid="{00000000-0005-0000-0000-00004A060000}"/>
    <cellStyle name="Comma 3 2 2" xfId="8844" xr:uid="{00000000-0005-0000-0000-00004B060000}"/>
    <cellStyle name="Comma 3 2 3" xfId="2833" xr:uid="{00000000-0005-0000-0000-00004C060000}"/>
    <cellStyle name="Comma 3 3" xfId="547" xr:uid="{00000000-0005-0000-0000-00004D060000}"/>
    <cellStyle name="Comma 3 3 2" xfId="8845" xr:uid="{00000000-0005-0000-0000-00004E060000}"/>
    <cellStyle name="Comma 3 3 3" xfId="2834" xr:uid="{00000000-0005-0000-0000-00004F060000}"/>
    <cellStyle name="Comma 3 4" xfId="548" xr:uid="{00000000-0005-0000-0000-000050060000}"/>
    <cellStyle name="Comma 3 4 2" xfId="8846" xr:uid="{00000000-0005-0000-0000-000051060000}"/>
    <cellStyle name="Comma 3 4 3" xfId="2835" xr:uid="{00000000-0005-0000-0000-000052060000}"/>
    <cellStyle name="Comma 3 5" xfId="549" xr:uid="{00000000-0005-0000-0000-000053060000}"/>
    <cellStyle name="Comma 3 5 2" xfId="8847" xr:uid="{00000000-0005-0000-0000-000054060000}"/>
    <cellStyle name="Comma 3 5 3" xfId="2836" xr:uid="{00000000-0005-0000-0000-000055060000}"/>
    <cellStyle name="Comma 3 6" xfId="550" xr:uid="{00000000-0005-0000-0000-000056060000}"/>
    <cellStyle name="Comma 3 6 2" xfId="8848" xr:uid="{00000000-0005-0000-0000-000057060000}"/>
    <cellStyle name="Comma 3 6 3" xfId="2837" xr:uid="{00000000-0005-0000-0000-000058060000}"/>
    <cellStyle name="Comma 3 7" xfId="551" xr:uid="{00000000-0005-0000-0000-000059060000}"/>
    <cellStyle name="Comma 3 7 2" xfId="8849" xr:uid="{00000000-0005-0000-0000-00005A060000}"/>
    <cellStyle name="Comma 3 7 3" xfId="2838" xr:uid="{00000000-0005-0000-0000-00005B060000}"/>
    <cellStyle name="Comma 3 8" xfId="552" xr:uid="{00000000-0005-0000-0000-00005C060000}"/>
    <cellStyle name="Comma 3 8 2" xfId="8850" xr:uid="{00000000-0005-0000-0000-00005D060000}"/>
    <cellStyle name="Comma 3 8 3" xfId="2839" xr:uid="{00000000-0005-0000-0000-00005E060000}"/>
    <cellStyle name="Comma 3 9" xfId="553" xr:uid="{00000000-0005-0000-0000-00005F060000}"/>
    <cellStyle name="Comma 3 9 2" xfId="8851" xr:uid="{00000000-0005-0000-0000-000060060000}"/>
    <cellStyle name="Comma 3 9 3" xfId="2840" xr:uid="{00000000-0005-0000-0000-000061060000}"/>
    <cellStyle name="Comma 30" xfId="8789" xr:uid="{00000000-0005-0000-0000-000062060000}"/>
    <cellStyle name="Comma 31" xfId="8794" xr:uid="{00000000-0005-0000-0000-000063060000}"/>
    <cellStyle name="Comma 32" xfId="8783" xr:uid="{00000000-0005-0000-0000-000064060000}"/>
    <cellStyle name="Comma 33" xfId="8785" xr:uid="{00000000-0005-0000-0000-000065060000}"/>
    <cellStyle name="Comma 34" xfId="8780" xr:uid="{00000000-0005-0000-0000-000066060000}"/>
    <cellStyle name="Comma 35" xfId="8778" xr:uid="{00000000-0005-0000-0000-000067060000}"/>
    <cellStyle name="Comma 36" xfId="8779" xr:uid="{00000000-0005-0000-0000-000068060000}"/>
    <cellStyle name="Comma 37" xfId="8777" xr:uid="{00000000-0005-0000-0000-000069060000}"/>
    <cellStyle name="Comma 38" xfId="8905" xr:uid="{00000000-0005-0000-0000-00006A060000}"/>
    <cellStyle name="Comma 39" xfId="4600" xr:uid="{00000000-0005-0000-0000-00006B060000}"/>
    <cellStyle name="Comma 4" xfId="79" xr:uid="{00000000-0005-0000-0000-00006C060000}"/>
    <cellStyle name="Comma 4 10" xfId="4647" xr:uid="{00000000-0005-0000-0000-00006D060000}"/>
    <cellStyle name="Comma 4 11" xfId="2461" xr:uid="{00000000-0005-0000-0000-00006E060000}"/>
    <cellStyle name="Comma 4 2" xfId="554" xr:uid="{00000000-0005-0000-0000-00006F060000}"/>
    <cellStyle name="Comma 4 2 2" xfId="8852" xr:uid="{00000000-0005-0000-0000-000070060000}"/>
    <cellStyle name="Comma 4 2 3" xfId="2841" xr:uid="{00000000-0005-0000-0000-000071060000}"/>
    <cellStyle name="Comma 4 3" xfId="555" xr:uid="{00000000-0005-0000-0000-000072060000}"/>
    <cellStyle name="Comma 4 3 2" xfId="8853" xr:uid="{00000000-0005-0000-0000-000073060000}"/>
    <cellStyle name="Comma 4 3 3" xfId="2842" xr:uid="{00000000-0005-0000-0000-000074060000}"/>
    <cellStyle name="Comma 4 4" xfId="556" xr:uid="{00000000-0005-0000-0000-000075060000}"/>
    <cellStyle name="Comma 4 4 2" xfId="8854" xr:uid="{00000000-0005-0000-0000-000076060000}"/>
    <cellStyle name="Comma 4 4 3" xfId="2843" xr:uid="{00000000-0005-0000-0000-000077060000}"/>
    <cellStyle name="Comma 4 5" xfId="557" xr:uid="{00000000-0005-0000-0000-000078060000}"/>
    <cellStyle name="Comma 4 5 2" xfId="8855" xr:uid="{00000000-0005-0000-0000-000079060000}"/>
    <cellStyle name="Comma 4 5 3" xfId="2844" xr:uid="{00000000-0005-0000-0000-00007A060000}"/>
    <cellStyle name="Comma 4 6" xfId="558" xr:uid="{00000000-0005-0000-0000-00007B060000}"/>
    <cellStyle name="Comma 4 6 2" xfId="8856" xr:uid="{00000000-0005-0000-0000-00007C060000}"/>
    <cellStyle name="Comma 4 6 3" xfId="2845" xr:uid="{00000000-0005-0000-0000-00007D060000}"/>
    <cellStyle name="Comma 4 7" xfId="559" xr:uid="{00000000-0005-0000-0000-00007E060000}"/>
    <cellStyle name="Comma 4 7 2" xfId="8857" xr:uid="{00000000-0005-0000-0000-00007F060000}"/>
    <cellStyle name="Comma 4 7 3" xfId="2846" xr:uid="{00000000-0005-0000-0000-000080060000}"/>
    <cellStyle name="Comma 4 8" xfId="560" xr:uid="{00000000-0005-0000-0000-000081060000}"/>
    <cellStyle name="Comma 4 8 2" xfId="8858" xr:uid="{00000000-0005-0000-0000-000082060000}"/>
    <cellStyle name="Comma 4 8 3" xfId="2847" xr:uid="{00000000-0005-0000-0000-000083060000}"/>
    <cellStyle name="Comma 4 9" xfId="561" xr:uid="{00000000-0005-0000-0000-000084060000}"/>
    <cellStyle name="Comma 4 9 2" xfId="8859" xr:uid="{00000000-0005-0000-0000-000085060000}"/>
    <cellStyle name="Comma 4 9 3" xfId="2848" xr:uid="{00000000-0005-0000-0000-000086060000}"/>
    <cellStyle name="Comma 5" xfId="94" xr:uid="{00000000-0005-0000-0000-000087060000}"/>
    <cellStyle name="Comma 5 10" xfId="4656" xr:uid="{00000000-0005-0000-0000-000088060000}"/>
    <cellStyle name="Comma 5 11" xfId="2469" xr:uid="{00000000-0005-0000-0000-000089060000}"/>
    <cellStyle name="Comma 5 2" xfId="562" xr:uid="{00000000-0005-0000-0000-00008A060000}"/>
    <cellStyle name="Comma 5 2 2" xfId="8860" xr:uid="{00000000-0005-0000-0000-00008B060000}"/>
    <cellStyle name="Comma 5 2 3" xfId="2849" xr:uid="{00000000-0005-0000-0000-00008C060000}"/>
    <cellStyle name="Comma 5 3" xfId="563" xr:uid="{00000000-0005-0000-0000-00008D060000}"/>
    <cellStyle name="Comma 5 3 2" xfId="8861" xr:uid="{00000000-0005-0000-0000-00008E060000}"/>
    <cellStyle name="Comma 5 3 3" xfId="2850" xr:uid="{00000000-0005-0000-0000-00008F060000}"/>
    <cellStyle name="Comma 5 4" xfId="564" xr:uid="{00000000-0005-0000-0000-000090060000}"/>
    <cellStyle name="Comma 5 4 2" xfId="8862" xr:uid="{00000000-0005-0000-0000-000091060000}"/>
    <cellStyle name="Comma 5 4 3" xfId="2851" xr:uid="{00000000-0005-0000-0000-000092060000}"/>
    <cellStyle name="Comma 5 5" xfId="565" xr:uid="{00000000-0005-0000-0000-000093060000}"/>
    <cellStyle name="Comma 5 5 2" xfId="8863" xr:uid="{00000000-0005-0000-0000-000094060000}"/>
    <cellStyle name="Comma 5 5 3" xfId="2852" xr:uid="{00000000-0005-0000-0000-000095060000}"/>
    <cellStyle name="Comma 5 6" xfId="566" xr:uid="{00000000-0005-0000-0000-000096060000}"/>
    <cellStyle name="Comma 5 6 2" xfId="8864" xr:uid="{00000000-0005-0000-0000-000097060000}"/>
    <cellStyle name="Comma 5 6 3" xfId="2853" xr:uid="{00000000-0005-0000-0000-000098060000}"/>
    <cellStyle name="Comma 5 7" xfId="567" xr:uid="{00000000-0005-0000-0000-000099060000}"/>
    <cellStyle name="Comma 5 7 2" xfId="8865" xr:uid="{00000000-0005-0000-0000-00009A060000}"/>
    <cellStyle name="Comma 5 7 3" xfId="2854" xr:uid="{00000000-0005-0000-0000-00009B060000}"/>
    <cellStyle name="Comma 5 8" xfId="568" xr:uid="{00000000-0005-0000-0000-00009C060000}"/>
    <cellStyle name="Comma 5 8 2" xfId="8866" xr:uid="{00000000-0005-0000-0000-00009D060000}"/>
    <cellStyle name="Comma 5 8 3" xfId="2855" xr:uid="{00000000-0005-0000-0000-00009E060000}"/>
    <cellStyle name="Comma 5 9" xfId="569" xr:uid="{00000000-0005-0000-0000-00009F060000}"/>
    <cellStyle name="Comma 5 9 2" xfId="8867" xr:uid="{00000000-0005-0000-0000-0000A0060000}"/>
    <cellStyle name="Comma 5 9 3" xfId="2856" xr:uid="{00000000-0005-0000-0000-0000A1060000}"/>
    <cellStyle name="Comma 6" xfId="2425" xr:uid="{00000000-0005-0000-0000-0000A2060000}"/>
    <cellStyle name="Comma 6 2" xfId="570" xr:uid="{00000000-0005-0000-0000-0000A3060000}"/>
    <cellStyle name="Comma 6 2 2" xfId="8868" xr:uid="{00000000-0005-0000-0000-0000A4060000}"/>
    <cellStyle name="Comma 6 2 3" xfId="2857" xr:uid="{00000000-0005-0000-0000-0000A5060000}"/>
    <cellStyle name="Comma 6 3" xfId="571" xr:uid="{00000000-0005-0000-0000-0000A6060000}"/>
    <cellStyle name="Comma 6 3 2" xfId="8869" xr:uid="{00000000-0005-0000-0000-0000A7060000}"/>
    <cellStyle name="Comma 6 3 3" xfId="2858" xr:uid="{00000000-0005-0000-0000-0000A8060000}"/>
    <cellStyle name="Comma 6 4" xfId="572" xr:uid="{00000000-0005-0000-0000-0000A9060000}"/>
    <cellStyle name="Comma 6 4 2" xfId="8870" xr:uid="{00000000-0005-0000-0000-0000AA060000}"/>
    <cellStyle name="Comma 6 4 3" xfId="2859" xr:uid="{00000000-0005-0000-0000-0000AB060000}"/>
    <cellStyle name="Comma 6 5" xfId="573" xr:uid="{00000000-0005-0000-0000-0000AC060000}"/>
    <cellStyle name="Comma 6 5 2" xfId="8871" xr:uid="{00000000-0005-0000-0000-0000AD060000}"/>
    <cellStyle name="Comma 6 5 3" xfId="2860" xr:uid="{00000000-0005-0000-0000-0000AE060000}"/>
    <cellStyle name="Comma 6 6" xfId="574" xr:uid="{00000000-0005-0000-0000-0000AF060000}"/>
    <cellStyle name="Comma 6 6 2" xfId="8872" xr:uid="{00000000-0005-0000-0000-0000B0060000}"/>
    <cellStyle name="Comma 6 6 3" xfId="2861" xr:uid="{00000000-0005-0000-0000-0000B1060000}"/>
    <cellStyle name="Comma 6 7" xfId="575" xr:uid="{00000000-0005-0000-0000-0000B2060000}"/>
    <cellStyle name="Comma 6 7 2" xfId="8873" xr:uid="{00000000-0005-0000-0000-0000B3060000}"/>
    <cellStyle name="Comma 6 7 3" xfId="2862" xr:uid="{00000000-0005-0000-0000-0000B4060000}"/>
    <cellStyle name="Comma 6 8" xfId="576" xr:uid="{00000000-0005-0000-0000-0000B5060000}"/>
    <cellStyle name="Comma 6 8 2" xfId="8874" xr:uid="{00000000-0005-0000-0000-0000B6060000}"/>
    <cellStyle name="Comma 6 8 3" xfId="2863" xr:uid="{00000000-0005-0000-0000-0000B7060000}"/>
    <cellStyle name="Comma 6 9" xfId="577" xr:uid="{00000000-0005-0000-0000-0000B8060000}"/>
    <cellStyle name="Comma 6 9 2" xfId="8875" xr:uid="{00000000-0005-0000-0000-0000B9060000}"/>
    <cellStyle name="Comma 6 9 3" xfId="2864" xr:uid="{00000000-0005-0000-0000-0000BA060000}"/>
    <cellStyle name="Comma 7" xfId="2444" xr:uid="{00000000-0005-0000-0000-0000BB060000}"/>
    <cellStyle name="Comma 7 2" xfId="578" xr:uid="{00000000-0005-0000-0000-0000BC060000}"/>
    <cellStyle name="Comma 7 2 2" xfId="8876" xr:uid="{00000000-0005-0000-0000-0000BD060000}"/>
    <cellStyle name="Comma 7 2 3" xfId="2865" xr:uid="{00000000-0005-0000-0000-0000BE060000}"/>
    <cellStyle name="Comma 7 3" xfId="579" xr:uid="{00000000-0005-0000-0000-0000BF060000}"/>
    <cellStyle name="Comma 7 3 2" xfId="8877" xr:uid="{00000000-0005-0000-0000-0000C0060000}"/>
    <cellStyle name="Comma 7 3 3" xfId="2866" xr:uid="{00000000-0005-0000-0000-0000C1060000}"/>
    <cellStyle name="Comma 7 4" xfId="580" xr:uid="{00000000-0005-0000-0000-0000C2060000}"/>
    <cellStyle name="Comma 7 4 2" xfId="8878" xr:uid="{00000000-0005-0000-0000-0000C3060000}"/>
    <cellStyle name="Comma 7 4 3" xfId="2867" xr:uid="{00000000-0005-0000-0000-0000C4060000}"/>
    <cellStyle name="Comma 7 5" xfId="581" xr:uid="{00000000-0005-0000-0000-0000C5060000}"/>
    <cellStyle name="Comma 7 5 2" xfId="8879" xr:uid="{00000000-0005-0000-0000-0000C6060000}"/>
    <cellStyle name="Comma 7 5 3" xfId="2868" xr:uid="{00000000-0005-0000-0000-0000C7060000}"/>
    <cellStyle name="Comma 7 6" xfId="582" xr:uid="{00000000-0005-0000-0000-0000C8060000}"/>
    <cellStyle name="Comma 7 6 2" xfId="8880" xr:uid="{00000000-0005-0000-0000-0000C9060000}"/>
    <cellStyle name="Comma 7 6 3" xfId="2869" xr:uid="{00000000-0005-0000-0000-0000CA060000}"/>
    <cellStyle name="Comma 7 7" xfId="583" xr:uid="{00000000-0005-0000-0000-0000CB060000}"/>
    <cellStyle name="Comma 7 7 2" xfId="8881" xr:uid="{00000000-0005-0000-0000-0000CC060000}"/>
    <cellStyle name="Comma 7 7 3" xfId="2870" xr:uid="{00000000-0005-0000-0000-0000CD060000}"/>
    <cellStyle name="Comma 7 8" xfId="584" xr:uid="{00000000-0005-0000-0000-0000CE060000}"/>
    <cellStyle name="Comma 7 8 2" xfId="8882" xr:uid="{00000000-0005-0000-0000-0000CF060000}"/>
    <cellStyle name="Comma 7 8 3" xfId="2871" xr:uid="{00000000-0005-0000-0000-0000D0060000}"/>
    <cellStyle name="Comma 7 9" xfId="585" xr:uid="{00000000-0005-0000-0000-0000D1060000}"/>
    <cellStyle name="Comma 7 9 2" xfId="8883" xr:uid="{00000000-0005-0000-0000-0000D2060000}"/>
    <cellStyle name="Comma 7 9 3" xfId="2872" xr:uid="{00000000-0005-0000-0000-0000D3060000}"/>
    <cellStyle name="Comma 8" xfId="6889" xr:uid="{00000000-0005-0000-0000-0000D4060000}"/>
    <cellStyle name="Comma 8 2" xfId="586" xr:uid="{00000000-0005-0000-0000-0000D5060000}"/>
    <cellStyle name="Comma 8 2 2" xfId="8884" xr:uid="{00000000-0005-0000-0000-0000D6060000}"/>
    <cellStyle name="Comma 8 2 3" xfId="2873" xr:uid="{00000000-0005-0000-0000-0000D7060000}"/>
    <cellStyle name="Comma 8 3" xfId="587" xr:uid="{00000000-0005-0000-0000-0000D8060000}"/>
    <cellStyle name="Comma 8 3 2" xfId="8885" xr:uid="{00000000-0005-0000-0000-0000D9060000}"/>
    <cellStyle name="Comma 8 3 3" xfId="2874" xr:uid="{00000000-0005-0000-0000-0000DA060000}"/>
    <cellStyle name="Comma 8 4" xfId="588" xr:uid="{00000000-0005-0000-0000-0000DB060000}"/>
    <cellStyle name="Comma 8 4 2" xfId="8886" xr:uid="{00000000-0005-0000-0000-0000DC060000}"/>
    <cellStyle name="Comma 8 4 3" xfId="2875" xr:uid="{00000000-0005-0000-0000-0000DD060000}"/>
    <cellStyle name="Comma 8 5" xfId="589" xr:uid="{00000000-0005-0000-0000-0000DE060000}"/>
    <cellStyle name="Comma 8 5 2" xfId="8887" xr:uid="{00000000-0005-0000-0000-0000DF060000}"/>
    <cellStyle name="Comma 8 5 3" xfId="2876" xr:uid="{00000000-0005-0000-0000-0000E0060000}"/>
    <cellStyle name="Comma 8 6" xfId="590" xr:uid="{00000000-0005-0000-0000-0000E1060000}"/>
    <cellStyle name="Comma 8 6 2" xfId="8888" xr:uid="{00000000-0005-0000-0000-0000E2060000}"/>
    <cellStyle name="Comma 8 6 3" xfId="2877" xr:uid="{00000000-0005-0000-0000-0000E3060000}"/>
    <cellStyle name="Comma 8 7" xfId="591" xr:uid="{00000000-0005-0000-0000-0000E4060000}"/>
    <cellStyle name="Comma 8 7 2" xfId="8889" xr:uid="{00000000-0005-0000-0000-0000E5060000}"/>
    <cellStyle name="Comma 8 7 3" xfId="2878" xr:uid="{00000000-0005-0000-0000-0000E6060000}"/>
    <cellStyle name="Comma 8 8" xfId="592" xr:uid="{00000000-0005-0000-0000-0000E7060000}"/>
    <cellStyle name="Comma 8 8 2" xfId="8890" xr:uid="{00000000-0005-0000-0000-0000E8060000}"/>
    <cellStyle name="Comma 8 8 3" xfId="2879" xr:uid="{00000000-0005-0000-0000-0000E9060000}"/>
    <cellStyle name="Comma 8 9" xfId="593" xr:uid="{00000000-0005-0000-0000-0000EA060000}"/>
    <cellStyle name="Comma 8 9 2" xfId="8891" xr:uid="{00000000-0005-0000-0000-0000EB060000}"/>
    <cellStyle name="Comma 8 9 3" xfId="2880" xr:uid="{00000000-0005-0000-0000-0000EC060000}"/>
    <cellStyle name="Comma 9" xfId="6885" xr:uid="{00000000-0005-0000-0000-0000ED060000}"/>
    <cellStyle name="Comma 9 2" xfId="594" xr:uid="{00000000-0005-0000-0000-0000EE060000}"/>
    <cellStyle name="Comma 9 2 2" xfId="8892" xr:uid="{00000000-0005-0000-0000-0000EF060000}"/>
    <cellStyle name="Comma 9 2 3" xfId="2881" xr:uid="{00000000-0005-0000-0000-0000F0060000}"/>
    <cellStyle name="Comma 9 3" xfId="595" xr:uid="{00000000-0005-0000-0000-0000F1060000}"/>
    <cellStyle name="Comma 9 3 2" xfId="8893" xr:uid="{00000000-0005-0000-0000-0000F2060000}"/>
    <cellStyle name="Comma 9 3 3" xfId="2882" xr:uid="{00000000-0005-0000-0000-0000F3060000}"/>
    <cellStyle name="Comma 9 4" xfId="596" xr:uid="{00000000-0005-0000-0000-0000F4060000}"/>
    <cellStyle name="Comma 9 4 2" xfId="8894" xr:uid="{00000000-0005-0000-0000-0000F5060000}"/>
    <cellStyle name="Comma 9 4 3" xfId="2883" xr:uid="{00000000-0005-0000-0000-0000F6060000}"/>
    <cellStyle name="Comma 9 5" xfId="597" xr:uid="{00000000-0005-0000-0000-0000F7060000}"/>
    <cellStyle name="Comma 9 5 2" xfId="8895" xr:uid="{00000000-0005-0000-0000-0000F8060000}"/>
    <cellStyle name="Comma 9 5 3" xfId="2884" xr:uid="{00000000-0005-0000-0000-0000F9060000}"/>
    <cellStyle name="Comma 9 6" xfId="598" xr:uid="{00000000-0005-0000-0000-0000FA060000}"/>
    <cellStyle name="Comma 9 6 2" xfId="8896" xr:uid="{00000000-0005-0000-0000-0000FB060000}"/>
    <cellStyle name="Comma 9 6 3" xfId="2885" xr:uid="{00000000-0005-0000-0000-0000FC060000}"/>
    <cellStyle name="Comma 9 7" xfId="599" xr:uid="{00000000-0005-0000-0000-0000FD060000}"/>
    <cellStyle name="Comma 9 7 2" xfId="8897" xr:uid="{00000000-0005-0000-0000-0000FE060000}"/>
    <cellStyle name="Comma 9 7 3" xfId="2886" xr:uid="{00000000-0005-0000-0000-0000FF060000}"/>
    <cellStyle name="Comma 9 8" xfId="600" xr:uid="{00000000-0005-0000-0000-000000070000}"/>
    <cellStyle name="Comma 9 8 2" xfId="8898" xr:uid="{00000000-0005-0000-0000-000001070000}"/>
    <cellStyle name="Comma 9 8 3" xfId="2887" xr:uid="{00000000-0005-0000-0000-000002070000}"/>
    <cellStyle name="Comma 9 9" xfId="601" xr:uid="{00000000-0005-0000-0000-000003070000}"/>
    <cellStyle name="Comma 9 9 2" xfId="8899" xr:uid="{00000000-0005-0000-0000-000004070000}"/>
    <cellStyle name="Comma 9 9 3" xfId="2888" xr:uid="{00000000-0005-0000-0000-000005070000}"/>
    <cellStyle name="Currency" xfId="2450" builtinId="4"/>
    <cellStyle name="Currency [0] 2" xfId="6892" xr:uid="{00000000-0005-0000-0000-000007070000}"/>
    <cellStyle name="Currency 10" xfId="8825" xr:uid="{00000000-0005-0000-0000-000008070000}"/>
    <cellStyle name="Currency 11" xfId="8823" xr:uid="{00000000-0005-0000-0000-000009070000}"/>
    <cellStyle name="Currency 12" xfId="8773" xr:uid="{00000000-0005-0000-0000-00000A070000}"/>
    <cellStyle name="Currency 13" xfId="8819" xr:uid="{00000000-0005-0000-0000-00000B070000}"/>
    <cellStyle name="Currency 14" xfId="8824" xr:uid="{00000000-0005-0000-0000-00000C070000}"/>
    <cellStyle name="Currency 15" xfId="8817" xr:uid="{00000000-0005-0000-0000-00000D070000}"/>
    <cellStyle name="Currency 16" xfId="8810" xr:uid="{00000000-0005-0000-0000-00000E070000}"/>
    <cellStyle name="Currency 17" xfId="8807" xr:uid="{00000000-0005-0000-0000-00000F070000}"/>
    <cellStyle name="Currency 18" xfId="8801" xr:uid="{00000000-0005-0000-0000-000010070000}"/>
    <cellStyle name="Currency 19" xfId="8798" xr:uid="{00000000-0005-0000-0000-000011070000}"/>
    <cellStyle name="Currency 2" xfId="74" xr:uid="{00000000-0005-0000-0000-000012070000}"/>
    <cellStyle name="Currency 2 2" xfId="602" xr:uid="{00000000-0005-0000-0000-000013070000}"/>
    <cellStyle name="Currency 2 2 2" xfId="603" xr:uid="{00000000-0005-0000-0000-000014070000}"/>
    <cellStyle name="Currency 2 3" xfId="4642" xr:uid="{00000000-0005-0000-0000-000015070000}"/>
    <cellStyle name="Currency 2 4" xfId="2458" xr:uid="{00000000-0005-0000-0000-000016070000}"/>
    <cellStyle name="Currency 20" xfId="8792" xr:uid="{00000000-0005-0000-0000-000017070000}"/>
    <cellStyle name="Currency 21" xfId="8788" xr:uid="{00000000-0005-0000-0000-000018070000}"/>
    <cellStyle name="Currency 22" xfId="8782" xr:uid="{00000000-0005-0000-0000-000019070000}"/>
    <cellStyle name="Currency 23" xfId="8821" xr:uid="{00000000-0005-0000-0000-00001A070000}"/>
    <cellStyle name="Currency 24" xfId="8815" xr:uid="{00000000-0005-0000-0000-00001B070000}"/>
    <cellStyle name="Currency 25" xfId="8812" xr:uid="{00000000-0005-0000-0000-00001C070000}"/>
    <cellStyle name="Currency 26" xfId="8813" xr:uid="{00000000-0005-0000-0000-00001D070000}"/>
    <cellStyle name="Currency 27" xfId="8806" xr:uid="{00000000-0005-0000-0000-00001E070000}"/>
    <cellStyle name="Currency 28" xfId="8808" xr:uid="{00000000-0005-0000-0000-00001F070000}"/>
    <cellStyle name="Currency 29" xfId="8797" xr:uid="{00000000-0005-0000-0000-000020070000}"/>
    <cellStyle name="Currency 3" xfId="80" xr:uid="{00000000-0005-0000-0000-000021070000}"/>
    <cellStyle name="Currency 3 2" xfId="604" xr:uid="{00000000-0005-0000-0000-000022070000}"/>
    <cellStyle name="Currency 3 3" xfId="4648" xr:uid="{00000000-0005-0000-0000-000023070000}"/>
    <cellStyle name="Currency 3 4" xfId="2462" xr:uid="{00000000-0005-0000-0000-000024070000}"/>
    <cellStyle name="Currency 30" xfId="8799" xr:uid="{00000000-0005-0000-0000-000025070000}"/>
    <cellStyle name="Currency 31" xfId="8790" xr:uid="{00000000-0005-0000-0000-000026070000}"/>
    <cellStyle name="Currency 32" xfId="8793" xr:uid="{00000000-0005-0000-0000-000027070000}"/>
    <cellStyle name="Currency 33" xfId="8804" xr:uid="{00000000-0005-0000-0000-000028070000}"/>
    <cellStyle name="Currency 34" xfId="8784" xr:uid="{00000000-0005-0000-0000-000029070000}"/>
    <cellStyle name="Currency 35" xfId="8906" xr:uid="{00000000-0005-0000-0000-00002A070000}"/>
    <cellStyle name="Currency 4" xfId="605" xr:uid="{00000000-0005-0000-0000-00002B070000}"/>
    <cellStyle name="Currency 5" xfId="606" xr:uid="{00000000-0005-0000-0000-00002C070000}"/>
    <cellStyle name="Currency 5 2" xfId="8900" xr:uid="{00000000-0005-0000-0000-00002D070000}"/>
    <cellStyle name="Currency 5 3" xfId="2889" xr:uid="{00000000-0005-0000-0000-00002E070000}"/>
    <cellStyle name="Currency 6" xfId="607" xr:uid="{00000000-0005-0000-0000-00002F070000}"/>
    <cellStyle name="Currency 7" xfId="6891" xr:uid="{00000000-0005-0000-0000-000030070000}"/>
    <cellStyle name="Currency 8" xfId="8775" xr:uid="{00000000-0005-0000-0000-000031070000}"/>
    <cellStyle name="Currency 9" xfId="8822" xr:uid="{00000000-0005-0000-0000-000032070000}"/>
    <cellStyle name="Dane wejściowe" xfId="608" xr:uid="{00000000-0005-0000-0000-000033070000}"/>
    <cellStyle name="Dane wejściowe 10" xfId="609" xr:uid="{00000000-0005-0000-0000-000034070000}"/>
    <cellStyle name="Dane wejściowe 10 2" xfId="5167" xr:uid="{00000000-0005-0000-0000-000035070000}"/>
    <cellStyle name="Dane wejściowe 10 3" xfId="7071" xr:uid="{00000000-0005-0000-0000-000036070000}"/>
    <cellStyle name="Dane wejściowe 10 4" xfId="2891" xr:uid="{00000000-0005-0000-0000-000037070000}"/>
    <cellStyle name="Dane wejściowe 11" xfId="610" xr:uid="{00000000-0005-0000-0000-000038070000}"/>
    <cellStyle name="Dane wejściowe 11 2" xfId="5168" xr:uid="{00000000-0005-0000-0000-000039070000}"/>
    <cellStyle name="Dane wejściowe 11 3" xfId="7072" xr:uid="{00000000-0005-0000-0000-00003A070000}"/>
    <cellStyle name="Dane wejściowe 11 4" xfId="2892" xr:uid="{00000000-0005-0000-0000-00003B070000}"/>
    <cellStyle name="Dane wejściowe 12" xfId="611" xr:uid="{00000000-0005-0000-0000-00003C070000}"/>
    <cellStyle name="Dane wejściowe 12 2" xfId="5169" xr:uid="{00000000-0005-0000-0000-00003D070000}"/>
    <cellStyle name="Dane wejściowe 12 3" xfId="7073" xr:uid="{00000000-0005-0000-0000-00003E070000}"/>
    <cellStyle name="Dane wejściowe 12 4" xfId="2893" xr:uid="{00000000-0005-0000-0000-00003F070000}"/>
    <cellStyle name="Dane wejściowe 13" xfId="612" xr:uid="{00000000-0005-0000-0000-000040070000}"/>
    <cellStyle name="Dane wejściowe 13 2" xfId="5170" xr:uid="{00000000-0005-0000-0000-000041070000}"/>
    <cellStyle name="Dane wejściowe 13 3" xfId="7074" xr:uid="{00000000-0005-0000-0000-000042070000}"/>
    <cellStyle name="Dane wejściowe 13 4" xfId="2894" xr:uid="{00000000-0005-0000-0000-000043070000}"/>
    <cellStyle name="Dane wejściowe 14" xfId="613" xr:uid="{00000000-0005-0000-0000-000044070000}"/>
    <cellStyle name="Dane wejściowe 14 2" xfId="5171" xr:uid="{00000000-0005-0000-0000-000045070000}"/>
    <cellStyle name="Dane wejściowe 14 3" xfId="7075" xr:uid="{00000000-0005-0000-0000-000046070000}"/>
    <cellStyle name="Dane wejściowe 14 4" xfId="2895" xr:uid="{00000000-0005-0000-0000-000047070000}"/>
    <cellStyle name="Dane wejściowe 15" xfId="614" xr:uid="{00000000-0005-0000-0000-000048070000}"/>
    <cellStyle name="Dane wejściowe 15 2" xfId="5172" xr:uid="{00000000-0005-0000-0000-000049070000}"/>
    <cellStyle name="Dane wejściowe 15 3" xfId="7076" xr:uid="{00000000-0005-0000-0000-00004A070000}"/>
    <cellStyle name="Dane wejściowe 15 4" xfId="2896" xr:uid="{00000000-0005-0000-0000-00004B070000}"/>
    <cellStyle name="Dane wejściowe 16" xfId="615" xr:uid="{00000000-0005-0000-0000-00004C070000}"/>
    <cellStyle name="Dane wejściowe 16 2" xfId="5173" xr:uid="{00000000-0005-0000-0000-00004D070000}"/>
    <cellStyle name="Dane wejściowe 16 3" xfId="7077" xr:uid="{00000000-0005-0000-0000-00004E070000}"/>
    <cellStyle name="Dane wejściowe 16 4" xfId="2897" xr:uid="{00000000-0005-0000-0000-00004F070000}"/>
    <cellStyle name="Dane wejściowe 17" xfId="616" xr:uid="{00000000-0005-0000-0000-000050070000}"/>
    <cellStyle name="Dane wejściowe 17 2" xfId="5174" xr:uid="{00000000-0005-0000-0000-000051070000}"/>
    <cellStyle name="Dane wejściowe 17 3" xfId="7078" xr:uid="{00000000-0005-0000-0000-000052070000}"/>
    <cellStyle name="Dane wejściowe 17 4" xfId="2898" xr:uid="{00000000-0005-0000-0000-000053070000}"/>
    <cellStyle name="Dane wejściowe 18" xfId="617" xr:uid="{00000000-0005-0000-0000-000054070000}"/>
    <cellStyle name="Dane wejściowe 18 2" xfId="5175" xr:uid="{00000000-0005-0000-0000-000055070000}"/>
    <cellStyle name="Dane wejściowe 18 3" xfId="7079" xr:uid="{00000000-0005-0000-0000-000056070000}"/>
    <cellStyle name="Dane wejściowe 18 4" xfId="2899" xr:uid="{00000000-0005-0000-0000-000057070000}"/>
    <cellStyle name="Dane wejściowe 19" xfId="618" xr:uid="{00000000-0005-0000-0000-000058070000}"/>
    <cellStyle name="Dane wejściowe 19 2" xfId="5176" xr:uid="{00000000-0005-0000-0000-000059070000}"/>
    <cellStyle name="Dane wejściowe 19 3" xfId="7080" xr:uid="{00000000-0005-0000-0000-00005A070000}"/>
    <cellStyle name="Dane wejściowe 19 4" xfId="2900" xr:uid="{00000000-0005-0000-0000-00005B070000}"/>
    <cellStyle name="Dane wejściowe 2" xfId="619" xr:uid="{00000000-0005-0000-0000-00005C070000}"/>
    <cellStyle name="Dane wejściowe 2 10" xfId="620" xr:uid="{00000000-0005-0000-0000-00005D070000}"/>
    <cellStyle name="Dane wejściowe 2 10 2" xfId="5178" xr:uid="{00000000-0005-0000-0000-00005E070000}"/>
    <cellStyle name="Dane wejściowe 2 10 3" xfId="7082" xr:uid="{00000000-0005-0000-0000-00005F070000}"/>
    <cellStyle name="Dane wejściowe 2 10 4" xfId="2902" xr:uid="{00000000-0005-0000-0000-000060070000}"/>
    <cellStyle name="Dane wejściowe 2 11" xfId="621" xr:uid="{00000000-0005-0000-0000-000061070000}"/>
    <cellStyle name="Dane wejściowe 2 11 2" xfId="5179" xr:uid="{00000000-0005-0000-0000-000062070000}"/>
    <cellStyle name="Dane wejściowe 2 11 3" xfId="7083" xr:uid="{00000000-0005-0000-0000-000063070000}"/>
    <cellStyle name="Dane wejściowe 2 11 4" xfId="2903" xr:uid="{00000000-0005-0000-0000-000064070000}"/>
    <cellStyle name="Dane wejściowe 2 12" xfId="622" xr:uid="{00000000-0005-0000-0000-000065070000}"/>
    <cellStyle name="Dane wejściowe 2 12 2" xfId="5180" xr:uid="{00000000-0005-0000-0000-000066070000}"/>
    <cellStyle name="Dane wejściowe 2 12 3" xfId="7084" xr:uid="{00000000-0005-0000-0000-000067070000}"/>
    <cellStyle name="Dane wejściowe 2 12 4" xfId="2904" xr:uid="{00000000-0005-0000-0000-000068070000}"/>
    <cellStyle name="Dane wejściowe 2 13" xfId="623" xr:uid="{00000000-0005-0000-0000-000069070000}"/>
    <cellStyle name="Dane wejściowe 2 13 2" xfId="5181" xr:uid="{00000000-0005-0000-0000-00006A070000}"/>
    <cellStyle name="Dane wejściowe 2 13 3" xfId="7085" xr:uid="{00000000-0005-0000-0000-00006B070000}"/>
    <cellStyle name="Dane wejściowe 2 13 4" xfId="2905" xr:uid="{00000000-0005-0000-0000-00006C070000}"/>
    <cellStyle name="Dane wejściowe 2 14" xfId="624" xr:uid="{00000000-0005-0000-0000-00006D070000}"/>
    <cellStyle name="Dane wejściowe 2 14 2" xfId="5182" xr:uid="{00000000-0005-0000-0000-00006E070000}"/>
    <cellStyle name="Dane wejściowe 2 14 3" xfId="7086" xr:uid="{00000000-0005-0000-0000-00006F070000}"/>
    <cellStyle name="Dane wejściowe 2 14 4" xfId="2906" xr:uid="{00000000-0005-0000-0000-000070070000}"/>
    <cellStyle name="Dane wejściowe 2 15" xfId="625" xr:uid="{00000000-0005-0000-0000-000071070000}"/>
    <cellStyle name="Dane wejściowe 2 15 2" xfId="5183" xr:uid="{00000000-0005-0000-0000-000072070000}"/>
    <cellStyle name="Dane wejściowe 2 15 3" xfId="7087" xr:uid="{00000000-0005-0000-0000-000073070000}"/>
    <cellStyle name="Dane wejściowe 2 15 4" xfId="2907" xr:uid="{00000000-0005-0000-0000-000074070000}"/>
    <cellStyle name="Dane wejściowe 2 16" xfId="626" xr:uid="{00000000-0005-0000-0000-000075070000}"/>
    <cellStyle name="Dane wejściowe 2 16 2" xfId="5184" xr:uid="{00000000-0005-0000-0000-000076070000}"/>
    <cellStyle name="Dane wejściowe 2 16 3" xfId="7088" xr:uid="{00000000-0005-0000-0000-000077070000}"/>
    <cellStyle name="Dane wejściowe 2 16 4" xfId="2908" xr:uid="{00000000-0005-0000-0000-000078070000}"/>
    <cellStyle name="Dane wejściowe 2 17" xfId="627" xr:uid="{00000000-0005-0000-0000-000079070000}"/>
    <cellStyle name="Dane wejściowe 2 17 2" xfId="5185" xr:uid="{00000000-0005-0000-0000-00007A070000}"/>
    <cellStyle name="Dane wejściowe 2 17 3" xfId="7089" xr:uid="{00000000-0005-0000-0000-00007B070000}"/>
    <cellStyle name="Dane wejściowe 2 17 4" xfId="2909" xr:uid="{00000000-0005-0000-0000-00007C070000}"/>
    <cellStyle name="Dane wejściowe 2 18" xfId="628" xr:uid="{00000000-0005-0000-0000-00007D070000}"/>
    <cellStyle name="Dane wejściowe 2 18 2" xfId="5186" xr:uid="{00000000-0005-0000-0000-00007E070000}"/>
    <cellStyle name="Dane wejściowe 2 18 3" xfId="7090" xr:uid="{00000000-0005-0000-0000-00007F070000}"/>
    <cellStyle name="Dane wejściowe 2 18 4" xfId="2910" xr:uid="{00000000-0005-0000-0000-000080070000}"/>
    <cellStyle name="Dane wejściowe 2 19" xfId="629" xr:uid="{00000000-0005-0000-0000-000081070000}"/>
    <cellStyle name="Dane wejściowe 2 19 2" xfId="5187" xr:uid="{00000000-0005-0000-0000-000082070000}"/>
    <cellStyle name="Dane wejściowe 2 19 3" xfId="7091" xr:uid="{00000000-0005-0000-0000-000083070000}"/>
    <cellStyle name="Dane wejściowe 2 19 4" xfId="2911" xr:uid="{00000000-0005-0000-0000-000084070000}"/>
    <cellStyle name="Dane wejściowe 2 2" xfId="630" xr:uid="{00000000-0005-0000-0000-000085070000}"/>
    <cellStyle name="Dane wejściowe 2 2 2" xfId="5188" xr:uid="{00000000-0005-0000-0000-000086070000}"/>
    <cellStyle name="Dane wejściowe 2 2 3" xfId="7092" xr:uid="{00000000-0005-0000-0000-000087070000}"/>
    <cellStyle name="Dane wejściowe 2 2 4" xfId="2912" xr:uid="{00000000-0005-0000-0000-000088070000}"/>
    <cellStyle name="Dane wejściowe 2 20" xfId="631" xr:uid="{00000000-0005-0000-0000-000089070000}"/>
    <cellStyle name="Dane wejściowe 2 20 2" xfId="5189" xr:uid="{00000000-0005-0000-0000-00008A070000}"/>
    <cellStyle name="Dane wejściowe 2 20 3" xfId="7093" xr:uid="{00000000-0005-0000-0000-00008B070000}"/>
    <cellStyle name="Dane wejściowe 2 20 4" xfId="2913" xr:uid="{00000000-0005-0000-0000-00008C070000}"/>
    <cellStyle name="Dane wejściowe 2 21" xfId="632" xr:uid="{00000000-0005-0000-0000-00008D070000}"/>
    <cellStyle name="Dane wejściowe 2 21 2" xfId="5190" xr:uid="{00000000-0005-0000-0000-00008E070000}"/>
    <cellStyle name="Dane wejściowe 2 21 3" xfId="7094" xr:uid="{00000000-0005-0000-0000-00008F070000}"/>
    <cellStyle name="Dane wejściowe 2 21 4" xfId="2914" xr:uid="{00000000-0005-0000-0000-000090070000}"/>
    <cellStyle name="Dane wejściowe 2 22" xfId="633" xr:uid="{00000000-0005-0000-0000-000091070000}"/>
    <cellStyle name="Dane wejściowe 2 22 2" xfId="5191" xr:uid="{00000000-0005-0000-0000-000092070000}"/>
    <cellStyle name="Dane wejściowe 2 22 3" xfId="7095" xr:uid="{00000000-0005-0000-0000-000093070000}"/>
    <cellStyle name="Dane wejściowe 2 22 4" xfId="2915" xr:uid="{00000000-0005-0000-0000-000094070000}"/>
    <cellStyle name="Dane wejściowe 2 23" xfId="634" xr:uid="{00000000-0005-0000-0000-000095070000}"/>
    <cellStyle name="Dane wejściowe 2 23 2" xfId="5192" xr:uid="{00000000-0005-0000-0000-000096070000}"/>
    <cellStyle name="Dane wejściowe 2 23 3" xfId="7096" xr:uid="{00000000-0005-0000-0000-000097070000}"/>
    <cellStyle name="Dane wejściowe 2 23 4" xfId="2916" xr:uid="{00000000-0005-0000-0000-000098070000}"/>
    <cellStyle name="Dane wejściowe 2 24" xfId="5177" xr:uid="{00000000-0005-0000-0000-000099070000}"/>
    <cellStyle name="Dane wejściowe 2 25" xfId="7081" xr:uid="{00000000-0005-0000-0000-00009A070000}"/>
    <cellStyle name="Dane wejściowe 2 26" xfId="2901" xr:uid="{00000000-0005-0000-0000-00009B070000}"/>
    <cellStyle name="Dane wejściowe 2 3" xfId="635" xr:uid="{00000000-0005-0000-0000-00009C070000}"/>
    <cellStyle name="Dane wejściowe 2 3 2" xfId="5193" xr:uid="{00000000-0005-0000-0000-00009D070000}"/>
    <cellStyle name="Dane wejściowe 2 3 3" xfId="7097" xr:uid="{00000000-0005-0000-0000-00009E070000}"/>
    <cellStyle name="Dane wejściowe 2 3 4" xfId="2917" xr:uid="{00000000-0005-0000-0000-00009F070000}"/>
    <cellStyle name="Dane wejściowe 2 4" xfId="636" xr:uid="{00000000-0005-0000-0000-0000A0070000}"/>
    <cellStyle name="Dane wejściowe 2 4 2" xfId="5194" xr:uid="{00000000-0005-0000-0000-0000A1070000}"/>
    <cellStyle name="Dane wejściowe 2 4 3" xfId="7098" xr:uid="{00000000-0005-0000-0000-0000A2070000}"/>
    <cellStyle name="Dane wejściowe 2 4 4" xfId="2918" xr:uid="{00000000-0005-0000-0000-0000A3070000}"/>
    <cellStyle name="Dane wejściowe 2 5" xfId="637" xr:uid="{00000000-0005-0000-0000-0000A4070000}"/>
    <cellStyle name="Dane wejściowe 2 5 2" xfId="5195" xr:uid="{00000000-0005-0000-0000-0000A5070000}"/>
    <cellStyle name="Dane wejściowe 2 5 3" xfId="7099" xr:uid="{00000000-0005-0000-0000-0000A6070000}"/>
    <cellStyle name="Dane wejściowe 2 5 4" xfId="2919" xr:uid="{00000000-0005-0000-0000-0000A7070000}"/>
    <cellStyle name="Dane wejściowe 2 6" xfId="638" xr:uid="{00000000-0005-0000-0000-0000A8070000}"/>
    <cellStyle name="Dane wejściowe 2 6 2" xfId="5196" xr:uid="{00000000-0005-0000-0000-0000A9070000}"/>
    <cellStyle name="Dane wejściowe 2 6 3" xfId="7100" xr:uid="{00000000-0005-0000-0000-0000AA070000}"/>
    <cellStyle name="Dane wejściowe 2 6 4" xfId="2920" xr:uid="{00000000-0005-0000-0000-0000AB070000}"/>
    <cellStyle name="Dane wejściowe 2 7" xfId="639" xr:uid="{00000000-0005-0000-0000-0000AC070000}"/>
    <cellStyle name="Dane wejściowe 2 7 2" xfId="5197" xr:uid="{00000000-0005-0000-0000-0000AD070000}"/>
    <cellStyle name="Dane wejściowe 2 7 3" xfId="7101" xr:uid="{00000000-0005-0000-0000-0000AE070000}"/>
    <cellStyle name="Dane wejściowe 2 7 4" xfId="2921" xr:uid="{00000000-0005-0000-0000-0000AF070000}"/>
    <cellStyle name="Dane wejściowe 2 8" xfId="640" xr:uid="{00000000-0005-0000-0000-0000B0070000}"/>
    <cellStyle name="Dane wejściowe 2 8 2" xfId="5198" xr:uid="{00000000-0005-0000-0000-0000B1070000}"/>
    <cellStyle name="Dane wejściowe 2 8 3" xfId="7102" xr:uid="{00000000-0005-0000-0000-0000B2070000}"/>
    <cellStyle name="Dane wejściowe 2 8 4" xfId="2922" xr:uid="{00000000-0005-0000-0000-0000B3070000}"/>
    <cellStyle name="Dane wejściowe 2 9" xfId="641" xr:uid="{00000000-0005-0000-0000-0000B4070000}"/>
    <cellStyle name="Dane wejściowe 2 9 2" xfId="5199" xr:uid="{00000000-0005-0000-0000-0000B5070000}"/>
    <cellStyle name="Dane wejściowe 2 9 3" xfId="7103" xr:uid="{00000000-0005-0000-0000-0000B6070000}"/>
    <cellStyle name="Dane wejściowe 2 9 4" xfId="2923" xr:uid="{00000000-0005-0000-0000-0000B7070000}"/>
    <cellStyle name="Dane wejściowe 20" xfId="642" xr:uid="{00000000-0005-0000-0000-0000B8070000}"/>
    <cellStyle name="Dane wejściowe 20 2" xfId="5200" xr:uid="{00000000-0005-0000-0000-0000B9070000}"/>
    <cellStyle name="Dane wejściowe 20 3" xfId="7104" xr:uid="{00000000-0005-0000-0000-0000BA070000}"/>
    <cellStyle name="Dane wejściowe 20 4" xfId="2924" xr:uid="{00000000-0005-0000-0000-0000BB070000}"/>
    <cellStyle name="Dane wejściowe 21" xfId="643" xr:uid="{00000000-0005-0000-0000-0000BC070000}"/>
    <cellStyle name="Dane wejściowe 21 2" xfId="5201" xr:uid="{00000000-0005-0000-0000-0000BD070000}"/>
    <cellStyle name="Dane wejściowe 21 3" xfId="7105" xr:uid="{00000000-0005-0000-0000-0000BE070000}"/>
    <cellStyle name="Dane wejściowe 21 4" xfId="2925" xr:uid="{00000000-0005-0000-0000-0000BF070000}"/>
    <cellStyle name="Dane wejściowe 22" xfId="644" xr:uid="{00000000-0005-0000-0000-0000C0070000}"/>
    <cellStyle name="Dane wejściowe 22 2" xfId="5202" xr:uid="{00000000-0005-0000-0000-0000C1070000}"/>
    <cellStyle name="Dane wejściowe 22 3" xfId="7106" xr:uid="{00000000-0005-0000-0000-0000C2070000}"/>
    <cellStyle name="Dane wejściowe 22 4" xfId="2926" xr:uid="{00000000-0005-0000-0000-0000C3070000}"/>
    <cellStyle name="Dane wejściowe 23" xfId="645" xr:uid="{00000000-0005-0000-0000-0000C4070000}"/>
    <cellStyle name="Dane wejściowe 23 2" xfId="5203" xr:uid="{00000000-0005-0000-0000-0000C5070000}"/>
    <cellStyle name="Dane wejściowe 23 3" xfId="7107" xr:uid="{00000000-0005-0000-0000-0000C6070000}"/>
    <cellStyle name="Dane wejściowe 23 4" xfId="2927" xr:uid="{00000000-0005-0000-0000-0000C7070000}"/>
    <cellStyle name="Dane wejściowe 24" xfId="646" xr:uid="{00000000-0005-0000-0000-0000C8070000}"/>
    <cellStyle name="Dane wejściowe 24 2" xfId="5204" xr:uid="{00000000-0005-0000-0000-0000C9070000}"/>
    <cellStyle name="Dane wejściowe 24 3" xfId="7108" xr:uid="{00000000-0005-0000-0000-0000CA070000}"/>
    <cellStyle name="Dane wejściowe 24 4" xfId="2928" xr:uid="{00000000-0005-0000-0000-0000CB070000}"/>
    <cellStyle name="Dane wejściowe 25" xfId="647" xr:uid="{00000000-0005-0000-0000-0000CC070000}"/>
    <cellStyle name="Dane wejściowe 25 2" xfId="5205" xr:uid="{00000000-0005-0000-0000-0000CD070000}"/>
    <cellStyle name="Dane wejściowe 25 3" xfId="7109" xr:uid="{00000000-0005-0000-0000-0000CE070000}"/>
    <cellStyle name="Dane wejściowe 25 4" xfId="2929" xr:uid="{00000000-0005-0000-0000-0000CF070000}"/>
    <cellStyle name="Dane wejściowe 26" xfId="5166" xr:uid="{00000000-0005-0000-0000-0000D0070000}"/>
    <cellStyle name="Dane wejściowe 27" xfId="7070" xr:uid="{00000000-0005-0000-0000-0000D1070000}"/>
    <cellStyle name="Dane wejściowe 28" xfId="2890" xr:uid="{00000000-0005-0000-0000-0000D2070000}"/>
    <cellStyle name="Dane wejściowe 3" xfId="648" xr:uid="{00000000-0005-0000-0000-0000D3070000}"/>
    <cellStyle name="Dane wejściowe 3 10" xfId="649" xr:uid="{00000000-0005-0000-0000-0000D4070000}"/>
    <cellStyle name="Dane wejściowe 3 10 2" xfId="5207" xr:uid="{00000000-0005-0000-0000-0000D5070000}"/>
    <cellStyle name="Dane wejściowe 3 10 3" xfId="7111" xr:uid="{00000000-0005-0000-0000-0000D6070000}"/>
    <cellStyle name="Dane wejściowe 3 10 4" xfId="2931" xr:uid="{00000000-0005-0000-0000-0000D7070000}"/>
    <cellStyle name="Dane wejściowe 3 11" xfId="650" xr:uid="{00000000-0005-0000-0000-0000D8070000}"/>
    <cellStyle name="Dane wejściowe 3 11 2" xfId="5208" xr:uid="{00000000-0005-0000-0000-0000D9070000}"/>
    <cellStyle name="Dane wejściowe 3 11 3" xfId="7112" xr:uid="{00000000-0005-0000-0000-0000DA070000}"/>
    <cellStyle name="Dane wejściowe 3 11 4" xfId="2932" xr:uid="{00000000-0005-0000-0000-0000DB070000}"/>
    <cellStyle name="Dane wejściowe 3 12" xfId="651" xr:uid="{00000000-0005-0000-0000-0000DC070000}"/>
    <cellStyle name="Dane wejściowe 3 12 2" xfId="5209" xr:uid="{00000000-0005-0000-0000-0000DD070000}"/>
    <cellStyle name="Dane wejściowe 3 12 3" xfId="7113" xr:uid="{00000000-0005-0000-0000-0000DE070000}"/>
    <cellStyle name="Dane wejściowe 3 12 4" xfId="2933" xr:uid="{00000000-0005-0000-0000-0000DF070000}"/>
    <cellStyle name="Dane wejściowe 3 13" xfId="652" xr:uid="{00000000-0005-0000-0000-0000E0070000}"/>
    <cellStyle name="Dane wejściowe 3 13 2" xfId="5210" xr:uid="{00000000-0005-0000-0000-0000E1070000}"/>
    <cellStyle name="Dane wejściowe 3 13 3" xfId="7114" xr:uid="{00000000-0005-0000-0000-0000E2070000}"/>
    <cellStyle name="Dane wejściowe 3 13 4" xfId="2934" xr:uid="{00000000-0005-0000-0000-0000E3070000}"/>
    <cellStyle name="Dane wejściowe 3 14" xfId="653" xr:uid="{00000000-0005-0000-0000-0000E4070000}"/>
    <cellStyle name="Dane wejściowe 3 14 2" xfId="5211" xr:uid="{00000000-0005-0000-0000-0000E5070000}"/>
    <cellStyle name="Dane wejściowe 3 14 3" xfId="7115" xr:uid="{00000000-0005-0000-0000-0000E6070000}"/>
    <cellStyle name="Dane wejściowe 3 14 4" xfId="2935" xr:uid="{00000000-0005-0000-0000-0000E7070000}"/>
    <cellStyle name="Dane wejściowe 3 15" xfId="654" xr:uid="{00000000-0005-0000-0000-0000E8070000}"/>
    <cellStyle name="Dane wejściowe 3 15 2" xfId="5212" xr:uid="{00000000-0005-0000-0000-0000E9070000}"/>
    <cellStyle name="Dane wejściowe 3 15 3" xfId="7116" xr:uid="{00000000-0005-0000-0000-0000EA070000}"/>
    <cellStyle name="Dane wejściowe 3 15 4" xfId="2936" xr:uid="{00000000-0005-0000-0000-0000EB070000}"/>
    <cellStyle name="Dane wejściowe 3 16" xfId="655" xr:uid="{00000000-0005-0000-0000-0000EC070000}"/>
    <cellStyle name="Dane wejściowe 3 16 2" xfId="5213" xr:uid="{00000000-0005-0000-0000-0000ED070000}"/>
    <cellStyle name="Dane wejściowe 3 16 3" xfId="7117" xr:uid="{00000000-0005-0000-0000-0000EE070000}"/>
    <cellStyle name="Dane wejściowe 3 16 4" xfId="2937" xr:uid="{00000000-0005-0000-0000-0000EF070000}"/>
    <cellStyle name="Dane wejściowe 3 17" xfId="656" xr:uid="{00000000-0005-0000-0000-0000F0070000}"/>
    <cellStyle name="Dane wejściowe 3 17 2" xfId="5214" xr:uid="{00000000-0005-0000-0000-0000F1070000}"/>
    <cellStyle name="Dane wejściowe 3 17 3" xfId="7118" xr:uid="{00000000-0005-0000-0000-0000F2070000}"/>
    <cellStyle name="Dane wejściowe 3 17 4" xfId="2938" xr:uid="{00000000-0005-0000-0000-0000F3070000}"/>
    <cellStyle name="Dane wejściowe 3 18" xfId="657" xr:uid="{00000000-0005-0000-0000-0000F4070000}"/>
    <cellStyle name="Dane wejściowe 3 18 2" xfId="5215" xr:uid="{00000000-0005-0000-0000-0000F5070000}"/>
    <cellStyle name="Dane wejściowe 3 18 3" xfId="7119" xr:uid="{00000000-0005-0000-0000-0000F6070000}"/>
    <cellStyle name="Dane wejściowe 3 18 4" xfId="2939" xr:uid="{00000000-0005-0000-0000-0000F7070000}"/>
    <cellStyle name="Dane wejściowe 3 19" xfId="658" xr:uid="{00000000-0005-0000-0000-0000F8070000}"/>
    <cellStyle name="Dane wejściowe 3 19 2" xfId="5216" xr:uid="{00000000-0005-0000-0000-0000F9070000}"/>
    <cellStyle name="Dane wejściowe 3 19 3" xfId="7120" xr:uid="{00000000-0005-0000-0000-0000FA070000}"/>
    <cellStyle name="Dane wejściowe 3 19 4" xfId="2940" xr:uid="{00000000-0005-0000-0000-0000FB070000}"/>
    <cellStyle name="Dane wejściowe 3 2" xfId="659" xr:uid="{00000000-0005-0000-0000-0000FC070000}"/>
    <cellStyle name="Dane wejściowe 3 2 2" xfId="5217" xr:uid="{00000000-0005-0000-0000-0000FD070000}"/>
    <cellStyle name="Dane wejściowe 3 2 3" xfId="7121" xr:uid="{00000000-0005-0000-0000-0000FE070000}"/>
    <cellStyle name="Dane wejściowe 3 2 4" xfId="2941" xr:uid="{00000000-0005-0000-0000-0000FF070000}"/>
    <cellStyle name="Dane wejściowe 3 20" xfId="660" xr:uid="{00000000-0005-0000-0000-000000080000}"/>
    <cellStyle name="Dane wejściowe 3 20 2" xfId="5218" xr:uid="{00000000-0005-0000-0000-000001080000}"/>
    <cellStyle name="Dane wejściowe 3 20 3" xfId="7122" xr:uid="{00000000-0005-0000-0000-000002080000}"/>
    <cellStyle name="Dane wejściowe 3 20 4" xfId="2942" xr:uid="{00000000-0005-0000-0000-000003080000}"/>
    <cellStyle name="Dane wejściowe 3 21" xfId="661" xr:uid="{00000000-0005-0000-0000-000004080000}"/>
    <cellStyle name="Dane wejściowe 3 21 2" xfId="5219" xr:uid="{00000000-0005-0000-0000-000005080000}"/>
    <cellStyle name="Dane wejściowe 3 21 3" xfId="7123" xr:uid="{00000000-0005-0000-0000-000006080000}"/>
    <cellStyle name="Dane wejściowe 3 21 4" xfId="2943" xr:uid="{00000000-0005-0000-0000-000007080000}"/>
    <cellStyle name="Dane wejściowe 3 22" xfId="662" xr:uid="{00000000-0005-0000-0000-000008080000}"/>
    <cellStyle name="Dane wejściowe 3 22 2" xfId="5220" xr:uid="{00000000-0005-0000-0000-000009080000}"/>
    <cellStyle name="Dane wejściowe 3 22 3" xfId="7124" xr:uid="{00000000-0005-0000-0000-00000A080000}"/>
    <cellStyle name="Dane wejściowe 3 22 4" xfId="2944" xr:uid="{00000000-0005-0000-0000-00000B080000}"/>
    <cellStyle name="Dane wejściowe 3 23" xfId="663" xr:uid="{00000000-0005-0000-0000-00000C080000}"/>
    <cellStyle name="Dane wejściowe 3 23 2" xfId="5221" xr:uid="{00000000-0005-0000-0000-00000D080000}"/>
    <cellStyle name="Dane wejściowe 3 23 3" xfId="7125" xr:uid="{00000000-0005-0000-0000-00000E080000}"/>
    <cellStyle name="Dane wejściowe 3 23 4" xfId="2945" xr:uid="{00000000-0005-0000-0000-00000F080000}"/>
    <cellStyle name="Dane wejściowe 3 24" xfId="5206" xr:uid="{00000000-0005-0000-0000-000010080000}"/>
    <cellStyle name="Dane wejściowe 3 25" xfId="7110" xr:uid="{00000000-0005-0000-0000-000011080000}"/>
    <cellStyle name="Dane wejściowe 3 26" xfId="2930" xr:uid="{00000000-0005-0000-0000-000012080000}"/>
    <cellStyle name="Dane wejściowe 3 3" xfId="664" xr:uid="{00000000-0005-0000-0000-000013080000}"/>
    <cellStyle name="Dane wejściowe 3 3 2" xfId="5222" xr:uid="{00000000-0005-0000-0000-000014080000}"/>
    <cellStyle name="Dane wejściowe 3 3 3" xfId="7126" xr:uid="{00000000-0005-0000-0000-000015080000}"/>
    <cellStyle name="Dane wejściowe 3 3 4" xfId="2946" xr:uid="{00000000-0005-0000-0000-000016080000}"/>
    <cellStyle name="Dane wejściowe 3 4" xfId="665" xr:uid="{00000000-0005-0000-0000-000017080000}"/>
    <cellStyle name="Dane wejściowe 3 4 2" xfId="5223" xr:uid="{00000000-0005-0000-0000-000018080000}"/>
    <cellStyle name="Dane wejściowe 3 4 3" xfId="7127" xr:uid="{00000000-0005-0000-0000-000019080000}"/>
    <cellStyle name="Dane wejściowe 3 4 4" xfId="2947" xr:uid="{00000000-0005-0000-0000-00001A080000}"/>
    <cellStyle name="Dane wejściowe 3 5" xfId="666" xr:uid="{00000000-0005-0000-0000-00001B080000}"/>
    <cellStyle name="Dane wejściowe 3 5 2" xfId="5224" xr:uid="{00000000-0005-0000-0000-00001C080000}"/>
    <cellStyle name="Dane wejściowe 3 5 3" xfId="7128" xr:uid="{00000000-0005-0000-0000-00001D080000}"/>
    <cellStyle name="Dane wejściowe 3 5 4" xfId="2948" xr:uid="{00000000-0005-0000-0000-00001E080000}"/>
    <cellStyle name="Dane wejściowe 3 6" xfId="667" xr:uid="{00000000-0005-0000-0000-00001F080000}"/>
    <cellStyle name="Dane wejściowe 3 6 2" xfId="5225" xr:uid="{00000000-0005-0000-0000-000020080000}"/>
    <cellStyle name="Dane wejściowe 3 6 3" xfId="7129" xr:uid="{00000000-0005-0000-0000-000021080000}"/>
    <cellStyle name="Dane wejściowe 3 6 4" xfId="2949" xr:uid="{00000000-0005-0000-0000-000022080000}"/>
    <cellStyle name="Dane wejściowe 3 7" xfId="668" xr:uid="{00000000-0005-0000-0000-000023080000}"/>
    <cellStyle name="Dane wejściowe 3 7 2" xfId="5226" xr:uid="{00000000-0005-0000-0000-000024080000}"/>
    <cellStyle name="Dane wejściowe 3 7 3" xfId="7130" xr:uid="{00000000-0005-0000-0000-000025080000}"/>
    <cellStyle name="Dane wejściowe 3 7 4" xfId="2950" xr:uid="{00000000-0005-0000-0000-000026080000}"/>
    <cellStyle name="Dane wejściowe 3 8" xfId="669" xr:uid="{00000000-0005-0000-0000-000027080000}"/>
    <cellStyle name="Dane wejściowe 3 8 2" xfId="5227" xr:uid="{00000000-0005-0000-0000-000028080000}"/>
    <cellStyle name="Dane wejściowe 3 8 3" xfId="7131" xr:uid="{00000000-0005-0000-0000-000029080000}"/>
    <cellStyle name="Dane wejściowe 3 8 4" xfId="2951" xr:uid="{00000000-0005-0000-0000-00002A080000}"/>
    <cellStyle name="Dane wejściowe 3 9" xfId="670" xr:uid="{00000000-0005-0000-0000-00002B080000}"/>
    <cellStyle name="Dane wejściowe 3 9 2" xfId="5228" xr:uid="{00000000-0005-0000-0000-00002C080000}"/>
    <cellStyle name="Dane wejściowe 3 9 3" xfId="7132" xr:uid="{00000000-0005-0000-0000-00002D080000}"/>
    <cellStyle name="Dane wejściowe 3 9 4" xfId="2952" xr:uid="{00000000-0005-0000-0000-00002E080000}"/>
    <cellStyle name="Dane wejściowe 4" xfId="671" xr:uid="{00000000-0005-0000-0000-00002F080000}"/>
    <cellStyle name="Dane wejściowe 4 2" xfId="5229" xr:uid="{00000000-0005-0000-0000-000030080000}"/>
    <cellStyle name="Dane wejściowe 4 3" xfId="7133" xr:uid="{00000000-0005-0000-0000-000031080000}"/>
    <cellStyle name="Dane wejściowe 4 4" xfId="2953" xr:uid="{00000000-0005-0000-0000-000032080000}"/>
    <cellStyle name="Dane wejściowe 5" xfId="672" xr:uid="{00000000-0005-0000-0000-000033080000}"/>
    <cellStyle name="Dane wejściowe 5 2" xfId="5230" xr:uid="{00000000-0005-0000-0000-000034080000}"/>
    <cellStyle name="Dane wejściowe 5 3" xfId="7134" xr:uid="{00000000-0005-0000-0000-000035080000}"/>
    <cellStyle name="Dane wejściowe 5 4" xfId="2954" xr:uid="{00000000-0005-0000-0000-000036080000}"/>
    <cellStyle name="Dane wejściowe 6" xfId="673" xr:uid="{00000000-0005-0000-0000-000037080000}"/>
    <cellStyle name="Dane wejściowe 6 2" xfId="5231" xr:uid="{00000000-0005-0000-0000-000038080000}"/>
    <cellStyle name="Dane wejściowe 6 3" xfId="7135" xr:uid="{00000000-0005-0000-0000-000039080000}"/>
    <cellStyle name="Dane wejściowe 6 4" xfId="2955" xr:uid="{00000000-0005-0000-0000-00003A080000}"/>
    <cellStyle name="Dane wejściowe 7" xfId="674" xr:uid="{00000000-0005-0000-0000-00003B080000}"/>
    <cellStyle name="Dane wejściowe 7 2" xfId="5232" xr:uid="{00000000-0005-0000-0000-00003C080000}"/>
    <cellStyle name="Dane wejściowe 7 3" xfId="7136" xr:uid="{00000000-0005-0000-0000-00003D080000}"/>
    <cellStyle name="Dane wejściowe 7 4" xfId="2956" xr:uid="{00000000-0005-0000-0000-00003E080000}"/>
    <cellStyle name="Dane wejściowe 8" xfId="675" xr:uid="{00000000-0005-0000-0000-00003F080000}"/>
    <cellStyle name="Dane wejściowe 8 2" xfId="5233" xr:uid="{00000000-0005-0000-0000-000040080000}"/>
    <cellStyle name="Dane wejściowe 8 3" xfId="7137" xr:uid="{00000000-0005-0000-0000-000041080000}"/>
    <cellStyle name="Dane wejściowe 8 4" xfId="2957" xr:uid="{00000000-0005-0000-0000-000042080000}"/>
    <cellStyle name="Dane wejściowe 9" xfId="676" xr:uid="{00000000-0005-0000-0000-000043080000}"/>
    <cellStyle name="Dane wejściowe 9 2" xfId="5234" xr:uid="{00000000-0005-0000-0000-000044080000}"/>
    <cellStyle name="Dane wejściowe 9 3" xfId="7138" xr:uid="{00000000-0005-0000-0000-000045080000}"/>
    <cellStyle name="Dane wejściowe 9 4" xfId="2958" xr:uid="{00000000-0005-0000-0000-000046080000}"/>
    <cellStyle name="Dane wyjściowe" xfId="677" xr:uid="{00000000-0005-0000-0000-000047080000}"/>
    <cellStyle name="Dane wyjściowe 10" xfId="678" xr:uid="{00000000-0005-0000-0000-000048080000}"/>
    <cellStyle name="Dane wyjściowe 10 2" xfId="5236" xr:uid="{00000000-0005-0000-0000-000049080000}"/>
    <cellStyle name="Dane wyjściowe 10 3" xfId="7140" xr:uid="{00000000-0005-0000-0000-00004A080000}"/>
    <cellStyle name="Dane wyjściowe 10 4" xfId="2960" xr:uid="{00000000-0005-0000-0000-00004B080000}"/>
    <cellStyle name="Dane wyjściowe 11" xfId="679" xr:uid="{00000000-0005-0000-0000-00004C080000}"/>
    <cellStyle name="Dane wyjściowe 11 2" xfId="5237" xr:uid="{00000000-0005-0000-0000-00004D080000}"/>
    <cellStyle name="Dane wyjściowe 11 3" xfId="7141" xr:uid="{00000000-0005-0000-0000-00004E080000}"/>
    <cellStyle name="Dane wyjściowe 11 4" xfId="2961" xr:uid="{00000000-0005-0000-0000-00004F080000}"/>
    <cellStyle name="Dane wyjściowe 12" xfId="680" xr:uid="{00000000-0005-0000-0000-000050080000}"/>
    <cellStyle name="Dane wyjściowe 12 2" xfId="5238" xr:uid="{00000000-0005-0000-0000-000051080000}"/>
    <cellStyle name="Dane wyjściowe 12 3" xfId="7142" xr:uid="{00000000-0005-0000-0000-000052080000}"/>
    <cellStyle name="Dane wyjściowe 12 4" xfId="2962" xr:uid="{00000000-0005-0000-0000-000053080000}"/>
    <cellStyle name="Dane wyjściowe 13" xfId="681" xr:uid="{00000000-0005-0000-0000-000054080000}"/>
    <cellStyle name="Dane wyjściowe 13 2" xfId="5239" xr:uid="{00000000-0005-0000-0000-000055080000}"/>
    <cellStyle name="Dane wyjściowe 13 3" xfId="7143" xr:uid="{00000000-0005-0000-0000-000056080000}"/>
    <cellStyle name="Dane wyjściowe 13 4" xfId="2963" xr:uid="{00000000-0005-0000-0000-000057080000}"/>
    <cellStyle name="Dane wyjściowe 14" xfId="682" xr:uid="{00000000-0005-0000-0000-000058080000}"/>
    <cellStyle name="Dane wyjściowe 14 2" xfId="5240" xr:uid="{00000000-0005-0000-0000-000059080000}"/>
    <cellStyle name="Dane wyjściowe 14 3" xfId="7144" xr:uid="{00000000-0005-0000-0000-00005A080000}"/>
    <cellStyle name="Dane wyjściowe 14 4" xfId="2964" xr:uid="{00000000-0005-0000-0000-00005B080000}"/>
    <cellStyle name="Dane wyjściowe 15" xfId="683" xr:uid="{00000000-0005-0000-0000-00005C080000}"/>
    <cellStyle name="Dane wyjściowe 15 2" xfId="5241" xr:uid="{00000000-0005-0000-0000-00005D080000}"/>
    <cellStyle name="Dane wyjściowe 15 3" xfId="7145" xr:uid="{00000000-0005-0000-0000-00005E080000}"/>
    <cellStyle name="Dane wyjściowe 15 4" xfId="2965" xr:uid="{00000000-0005-0000-0000-00005F080000}"/>
    <cellStyle name="Dane wyjściowe 16" xfId="684" xr:uid="{00000000-0005-0000-0000-000060080000}"/>
    <cellStyle name="Dane wyjściowe 16 2" xfId="5242" xr:uid="{00000000-0005-0000-0000-000061080000}"/>
    <cellStyle name="Dane wyjściowe 16 3" xfId="7146" xr:uid="{00000000-0005-0000-0000-000062080000}"/>
    <cellStyle name="Dane wyjściowe 16 4" xfId="2966" xr:uid="{00000000-0005-0000-0000-000063080000}"/>
    <cellStyle name="Dane wyjściowe 17" xfId="685" xr:uid="{00000000-0005-0000-0000-000064080000}"/>
    <cellStyle name="Dane wyjściowe 17 2" xfId="5243" xr:uid="{00000000-0005-0000-0000-000065080000}"/>
    <cellStyle name="Dane wyjściowe 17 3" xfId="7147" xr:uid="{00000000-0005-0000-0000-000066080000}"/>
    <cellStyle name="Dane wyjściowe 17 4" xfId="2967" xr:uid="{00000000-0005-0000-0000-000067080000}"/>
    <cellStyle name="Dane wyjściowe 18" xfId="686" xr:uid="{00000000-0005-0000-0000-000068080000}"/>
    <cellStyle name="Dane wyjściowe 18 2" xfId="5244" xr:uid="{00000000-0005-0000-0000-000069080000}"/>
    <cellStyle name="Dane wyjściowe 18 3" xfId="7148" xr:uid="{00000000-0005-0000-0000-00006A080000}"/>
    <cellStyle name="Dane wyjściowe 18 4" xfId="2968" xr:uid="{00000000-0005-0000-0000-00006B080000}"/>
    <cellStyle name="Dane wyjściowe 19" xfId="687" xr:uid="{00000000-0005-0000-0000-00006C080000}"/>
    <cellStyle name="Dane wyjściowe 19 2" xfId="5245" xr:uid="{00000000-0005-0000-0000-00006D080000}"/>
    <cellStyle name="Dane wyjściowe 19 3" xfId="7149" xr:uid="{00000000-0005-0000-0000-00006E080000}"/>
    <cellStyle name="Dane wyjściowe 19 4" xfId="2969" xr:uid="{00000000-0005-0000-0000-00006F080000}"/>
    <cellStyle name="Dane wyjściowe 2" xfId="688" xr:uid="{00000000-0005-0000-0000-000070080000}"/>
    <cellStyle name="Dane wyjściowe 2 10" xfId="689" xr:uid="{00000000-0005-0000-0000-000071080000}"/>
    <cellStyle name="Dane wyjściowe 2 10 2" xfId="5247" xr:uid="{00000000-0005-0000-0000-000072080000}"/>
    <cellStyle name="Dane wyjściowe 2 10 3" xfId="7151" xr:uid="{00000000-0005-0000-0000-000073080000}"/>
    <cellStyle name="Dane wyjściowe 2 10 4" xfId="2971" xr:uid="{00000000-0005-0000-0000-000074080000}"/>
    <cellStyle name="Dane wyjściowe 2 11" xfId="690" xr:uid="{00000000-0005-0000-0000-000075080000}"/>
    <cellStyle name="Dane wyjściowe 2 11 2" xfId="5248" xr:uid="{00000000-0005-0000-0000-000076080000}"/>
    <cellStyle name="Dane wyjściowe 2 11 3" xfId="7152" xr:uid="{00000000-0005-0000-0000-000077080000}"/>
    <cellStyle name="Dane wyjściowe 2 11 4" xfId="2972" xr:uid="{00000000-0005-0000-0000-000078080000}"/>
    <cellStyle name="Dane wyjściowe 2 12" xfId="691" xr:uid="{00000000-0005-0000-0000-000079080000}"/>
    <cellStyle name="Dane wyjściowe 2 12 2" xfId="5249" xr:uid="{00000000-0005-0000-0000-00007A080000}"/>
    <cellStyle name="Dane wyjściowe 2 12 3" xfId="7153" xr:uid="{00000000-0005-0000-0000-00007B080000}"/>
    <cellStyle name="Dane wyjściowe 2 12 4" xfId="2973" xr:uid="{00000000-0005-0000-0000-00007C080000}"/>
    <cellStyle name="Dane wyjściowe 2 13" xfId="692" xr:uid="{00000000-0005-0000-0000-00007D080000}"/>
    <cellStyle name="Dane wyjściowe 2 13 2" xfId="5250" xr:uid="{00000000-0005-0000-0000-00007E080000}"/>
    <cellStyle name="Dane wyjściowe 2 13 3" xfId="7154" xr:uid="{00000000-0005-0000-0000-00007F080000}"/>
    <cellStyle name="Dane wyjściowe 2 13 4" xfId="2974" xr:uid="{00000000-0005-0000-0000-000080080000}"/>
    <cellStyle name="Dane wyjściowe 2 14" xfId="693" xr:uid="{00000000-0005-0000-0000-000081080000}"/>
    <cellStyle name="Dane wyjściowe 2 14 2" xfId="5251" xr:uid="{00000000-0005-0000-0000-000082080000}"/>
    <cellStyle name="Dane wyjściowe 2 14 3" xfId="7155" xr:uid="{00000000-0005-0000-0000-000083080000}"/>
    <cellStyle name="Dane wyjściowe 2 14 4" xfId="2975" xr:uid="{00000000-0005-0000-0000-000084080000}"/>
    <cellStyle name="Dane wyjściowe 2 15" xfId="694" xr:uid="{00000000-0005-0000-0000-000085080000}"/>
    <cellStyle name="Dane wyjściowe 2 15 2" xfId="5252" xr:uid="{00000000-0005-0000-0000-000086080000}"/>
    <cellStyle name="Dane wyjściowe 2 15 3" xfId="7156" xr:uid="{00000000-0005-0000-0000-000087080000}"/>
    <cellStyle name="Dane wyjściowe 2 15 4" xfId="2976" xr:uid="{00000000-0005-0000-0000-000088080000}"/>
    <cellStyle name="Dane wyjściowe 2 16" xfId="695" xr:uid="{00000000-0005-0000-0000-000089080000}"/>
    <cellStyle name="Dane wyjściowe 2 16 2" xfId="5253" xr:uid="{00000000-0005-0000-0000-00008A080000}"/>
    <cellStyle name="Dane wyjściowe 2 16 3" xfId="7157" xr:uid="{00000000-0005-0000-0000-00008B080000}"/>
    <cellStyle name="Dane wyjściowe 2 16 4" xfId="2977" xr:uid="{00000000-0005-0000-0000-00008C080000}"/>
    <cellStyle name="Dane wyjściowe 2 17" xfId="696" xr:uid="{00000000-0005-0000-0000-00008D080000}"/>
    <cellStyle name="Dane wyjściowe 2 17 2" xfId="5254" xr:uid="{00000000-0005-0000-0000-00008E080000}"/>
    <cellStyle name="Dane wyjściowe 2 17 3" xfId="7158" xr:uid="{00000000-0005-0000-0000-00008F080000}"/>
    <cellStyle name="Dane wyjściowe 2 17 4" xfId="2978" xr:uid="{00000000-0005-0000-0000-000090080000}"/>
    <cellStyle name="Dane wyjściowe 2 18" xfId="697" xr:uid="{00000000-0005-0000-0000-000091080000}"/>
    <cellStyle name="Dane wyjściowe 2 18 2" xfId="5255" xr:uid="{00000000-0005-0000-0000-000092080000}"/>
    <cellStyle name="Dane wyjściowe 2 18 3" xfId="7159" xr:uid="{00000000-0005-0000-0000-000093080000}"/>
    <cellStyle name="Dane wyjściowe 2 18 4" xfId="2979" xr:uid="{00000000-0005-0000-0000-000094080000}"/>
    <cellStyle name="Dane wyjściowe 2 19" xfId="698" xr:uid="{00000000-0005-0000-0000-000095080000}"/>
    <cellStyle name="Dane wyjściowe 2 19 2" xfId="5256" xr:uid="{00000000-0005-0000-0000-000096080000}"/>
    <cellStyle name="Dane wyjściowe 2 19 3" xfId="7160" xr:uid="{00000000-0005-0000-0000-000097080000}"/>
    <cellStyle name="Dane wyjściowe 2 19 4" xfId="2980" xr:uid="{00000000-0005-0000-0000-000098080000}"/>
    <cellStyle name="Dane wyjściowe 2 2" xfId="699" xr:uid="{00000000-0005-0000-0000-000099080000}"/>
    <cellStyle name="Dane wyjściowe 2 2 2" xfId="5257" xr:uid="{00000000-0005-0000-0000-00009A080000}"/>
    <cellStyle name="Dane wyjściowe 2 2 3" xfId="7161" xr:uid="{00000000-0005-0000-0000-00009B080000}"/>
    <cellStyle name="Dane wyjściowe 2 2 4" xfId="2981" xr:uid="{00000000-0005-0000-0000-00009C080000}"/>
    <cellStyle name="Dane wyjściowe 2 20" xfId="700" xr:uid="{00000000-0005-0000-0000-00009D080000}"/>
    <cellStyle name="Dane wyjściowe 2 20 2" xfId="5258" xr:uid="{00000000-0005-0000-0000-00009E080000}"/>
    <cellStyle name="Dane wyjściowe 2 20 3" xfId="7162" xr:uid="{00000000-0005-0000-0000-00009F080000}"/>
    <cellStyle name="Dane wyjściowe 2 20 4" xfId="2982" xr:uid="{00000000-0005-0000-0000-0000A0080000}"/>
    <cellStyle name="Dane wyjściowe 2 21" xfId="701" xr:uid="{00000000-0005-0000-0000-0000A1080000}"/>
    <cellStyle name="Dane wyjściowe 2 21 2" xfId="5259" xr:uid="{00000000-0005-0000-0000-0000A2080000}"/>
    <cellStyle name="Dane wyjściowe 2 21 3" xfId="7163" xr:uid="{00000000-0005-0000-0000-0000A3080000}"/>
    <cellStyle name="Dane wyjściowe 2 21 4" xfId="2983" xr:uid="{00000000-0005-0000-0000-0000A4080000}"/>
    <cellStyle name="Dane wyjściowe 2 22" xfId="702" xr:uid="{00000000-0005-0000-0000-0000A5080000}"/>
    <cellStyle name="Dane wyjściowe 2 22 2" xfId="5260" xr:uid="{00000000-0005-0000-0000-0000A6080000}"/>
    <cellStyle name="Dane wyjściowe 2 22 3" xfId="7164" xr:uid="{00000000-0005-0000-0000-0000A7080000}"/>
    <cellStyle name="Dane wyjściowe 2 22 4" xfId="2984" xr:uid="{00000000-0005-0000-0000-0000A8080000}"/>
    <cellStyle name="Dane wyjściowe 2 23" xfId="703" xr:uid="{00000000-0005-0000-0000-0000A9080000}"/>
    <cellStyle name="Dane wyjściowe 2 23 2" xfId="5261" xr:uid="{00000000-0005-0000-0000-0000AA080000}"/>
    <cellStyle name="Dane wyjściowe 2 23 3" xfId="7165" xr:uid="{00000000-0005-0000-0000-0000AB080000}"/>
    <cellStyle name="Dane wyjściowe 2 23 4" xfId="2985" xr:uid="{00000000-0005-0000-0000-0000AC080000}"/>
    <cellStyle name="Dane wyjściowe 2 24" xfId="5246" xr:uid="{00000000-0005-0000-0000-0000AD080000}"/>
    <cellStyle name="Dane wyjściowe 2 25" xfId="7150" xr:uid="{00000000-0005-0000-0000-0000AE080000}"/>
    <cellStyle name="Dane wyjściowe 2 26" xfId="2970" xr:uid="{00000000-0005-0000-0000-0000AF080000}"/>
    <cellStyle name="Dane wyjściowe 2 3" xfId="704" xr:uid="{00000000-0005-0000-0000-0000B0080000}"/>
    <cellStyle name="Dane wyjściowe 2 3 2" xfId="5262" xr:uid="{00000000-0005-0000-0000-0000B1080000}"/>
    <cellStyle name="Dane wyjściowe 2 3 3" xfId="7166" xr:uid="{00000000-0005-0000-0000-0000B2080000}"/>
    <cellStyle name="Dane wyjściowe 2 3 4" xfId="2986" xr:uid="{00000000-0005-0000-0000-0000B3080000}"/>
    <cellStyle name="Dane wyjściowe 2 4" xfId="705" xr:uid="{00000000-0005-0000-0000-0000B4080000}"/>
    <cellStyle name="Dane wyjściowe 2 4 2" xfId="5263" xr:uid="{00000000-0005-0000-0000-0000B5080000}"/>
    <cellStyle name="Dane wyjściowe 2 4 3" xfId="7167" xr:uid="{00000000-0005-0000-0000-0000B6080000}"/>
    <cellStyle name="Dane wyjściowe 2 4 4" xfId="2987" xr:uid="{00000000-0005-0000-0000-0000B7080000}"/>
    <cellStyle name="Dane wyjściowe 2 5" xfId="706" xr:uid="{00000000-0005-0000-0000-0000B8080000}"/>
    <cellStyle name="Dane wyjściowe 2 5 2" xfId="5264" xr:uid="{00000000-0005-0000-0000-0000B9080000}"/>
    <cellStyle name="Dane wyjściowe 2 5 3" xfId="7168" xr:uid="{00000000-0005-0000-0000-0000BA080000}"/>
    <cellStyle name="Dane wyjściowe 2 5 4" xfId="2988" xr:uid="{00000000-0005-0000-0000-0000BB080000}"/>
    <cellStyle name="Dane wyjściowe 2 6" xfId="707" xr:uid="{00000000-0005-0000-0000-0000BC080000}"/>
    <cellStyle name="Dane wyjściowe 2 6 2" xfId="5265" xr:uid="{00000000-0005-0000-0000-0000BD080000}"/>
    <cellStyle name="Dane wyjściowe 2 6 3" xfId="7169" xr:uid="{00000000-0005-0000-0000-0000BE080000}"/>
    <cellStyle name="Dane wyjściowe 2 6 4" xfId="2989" xr:uid="{00000000-0005-0000-0000-0000BF080000}"/>
    <cellStyle name="Dane wyjściowe 2 7" xfId="708" xr:uid="{00000000-0005-0000-0000-0000C0080000}"/>
    <cellStyle name="Dane wyjściowe 2 7 2" xfId="5266" xr:uid="{00000000-0005-0000-0000-0000C1080000}"/>
    <cellStyle name="Dane wyjściowe 2 7 3" xfId="7170" xr:uid="{00000000-0005-0000-0000-0000C2080000}"/>
    <cellStyle name="Dane wyjściowe 2 7 4" xfId="2990" xr:uid="{00000000-0005-0000-0000-0000C3080000}"/>
    <cellStyle name="Dane wyjściowe 2 8" xfId="709" xr:uid="{00000000-0005-0000-0000-0000C4080000}"/>
    <cellStyle name="Dane wyjściowe 2 8 2" xfId="5267" xr:uid="{00000000-0005-0000-0000-0000C5080000}"/>
    <cellStyle name="Dane wyjściowe 2 8 3" xfId="7171" xr:uid="{00000000-0005-0000-0000-0000C6080000}"/>
    <cellStyle name="Dane wyjściowe 2 8 4" xfId="2991" xr:uid="{00000000-0005-0000-0000-0000C7080000}"/>
    <cellStyle name="Dane wyjściowe 2 9" xfId="710" xr:uid="{00000000-0005-0000-0000-0000C8080000}"/>
    <cellStyle name="Dane wyjściowe 2 9 2" xfId="5268" xr:uid="{00000000-0005-0000-0000-0000C9080000}"/>
    <cellStyle name="Dane wyjściowe 2 9 3" xfId="7172" xr:uid="{00000000-0005-0000-0000-0000CA080000}"/>
    <cellStyle name="Dane wyjściowe 2 9 4" xfId="2992" xr:uid="{00000000-0005-0000-0000-0000CB080000}"/>
    <cellStyle name="Dane wyjściowe 20" xfId="711" xr:uid="{00000000-0005-0000-0000-0000CC080000}"/>
    <cellStyle name="Dane wyjściowe 20 2" xfId="5269" xr:uid="{00000000-0005-0000-0000-0000CD080000}"/>
    <cellStyle name="Dane wyjściowe 20 3" xfId="7173" xr:uid="{00000000-0005-0000-0000-0000CE080000}"/>
    <cellStyle name="Dane wyjściowe 20 4" xfId="2993" xr:uid="{00000000-0005-0000-0000-0000CF080000}"/>
    <cellStyle name="Dane wyjściowe 21" xfId="712" xr:uid="{00000000-0005-0000-0000-0000D0080000}"/>
    <cellStyle name="Dane wyjściowe 21 2" xfId="5270" xr:uid="{00000000-0005-0000-0000-0000D1080000}"/>
    <cellStyle name="Dane wyjściowe 21 3" xfId="7174" xr:uid="{00000000-0005-0000-0000-0000D2080000}"/>
    <cellStyle name="Dane wyjściowe 21 4" xfId="2994" xr:uid="{00000000-0005-0000-0000-0000D3080000}"/>
    <cellStyle name="Dane wyjściowe 22" xfId="713" xr:uid="{00000000-0005-0000-0000-0000D4080000}"/>
    <cellStyle name="Dane wyjściowe 22 2" xfId="5271" xr:uid="{00000000-0005-0000-0000-0000D5080000}"/>
    <cellStyle name="Dane wyjściowe 22 3" xfId="7175" xr:uid="{00000000-0005-0000-0000-0000D6080000}"/>
    <cellStyle name="Dane wyjściowe 22 4" xfId="2995" xr:uid="{00000000-0005-0000-0000-0000D7080000}"/>
    <cellStyle name="Dane wyjściowe 23" xfId="714" xr:uid="{00000000-0005-0000-0000-0000D8080000}"/>
    <cellStyle name="Dane wyjściowe 23 2" xfId="5272" xr:uid="{00000000-0005-0000-0000-0000D9080000}"/>
    <cellStyle name="Dane wyjściowe 23 3" xfId="7176" xr:uid="{00000000-0005-0000-0000-0000DA080000}"/>
    <cellStyle name="Dane wyjściowe 23 4" xfId="2996" xr:uid="{00000000-0005-0000-0000-0000DB080000}"/>
    <cellStyle name="Dane wyjściowe 24" xfId="715" xr:uid="{00000000-0005-0000-0000-0000DC080000}"/>
    <cellStyle name="Dane wyjściowe 24 2" xfId="5273" xr:uid="{00000000-0005-0000-0000-0000DD080000}"/>
    <cellStyle name="Dane wyjściowe 24 3" xfId="7177" xr:uid="{00000000-0005-0000-0000-0000DE080000}"/>
    <cellStyle name="Dane wyjściowe 24 4" xfId="2997" xr:uid="{00000000-0005-0000-0000-0000DF080000}"/>
    <cellStyle name="Dane wyjściowe 25" xfId="716" xr:uid="{00000000-0005-0000-0000-0000E0080000}"/>
    <cellStyle name="Dane wyjściowe 25 2" xfId="5274" xr:uid="{00000000-0005-0000-0000-0000E1080000}"/>
    <cellStyle name="Dane wyjściowe 25 3" xfId="7178" xr:uid="{00000000-0005-0000-0000-0000E2080000}"/>
    <cellStyle name="Dane wyjściowe 25 4" xfId="2998" xr:uid="{00000000-0005-0000-0000-0000E3080000}"/>
    <cellStyle name="Dane wyjściowe 26" xfId="5235" xr:uid="{00000000-0005-0000-0000-0000E4080000}"/>
    <cellStyle name="Dane wyjściowe 27" xfId="7139" xr:uid="{00000000-0005-0000-0000-0000E5080000}"/>
    <cellStyle name="Dane wyjściowe 28" xfId="2959" xr:uid="{00000000-0005-0000-0000-0000E6080000}"/>
    <cellStyle name="Dane wyjściowe 3" xfId="717" xr:uid="{00000000-0005-0000-0000-0000E7080000}"/>
    <cellStyle name="Dane wyjściowe 3 10" xfId="718" xr:uid="{00000000-0005-0000-0000-0000E8080000}"/>
    <cellStyle name="Dane wyjściowe 3 10 2" xfId="5276" xr:uid="{00000000-0005-0000-0000-0000E9080000}"/>
    <cellStyle name="Dane wyjściowe 3 10 3" xfId="7180" xr:uid="{00000000-0005-0000-0000-0000EA080000}"/>
    <cellStyle name="Dane wyjściowe 3 10 4" xfId="3000" xr:uid="{00000000-0005-0000-0000-0000EB080000}"/>
    <cellStyle name="Dane wyjściowe 3 11" xfId="719" xr:uid="{00000000-0005-0000-0000-0000EC080000}"/>
    <cellStyle name="Dane wyjściowe 3 11 2" xfId="5277" xr:uid="{00000000-0005-0000-0000-0000ED080000}"/>
    <cellStyle name="Dane wyjściowe 3 11 3" xfId="7181" xr:uid="{00000000-0005-0000-0000-0000EE080000}"/>
    <cellStyle name="Dane wyjściowe 3 11 4" xfId="3001" xr:uid="{00000000-0005-0000-0000-0000EF080000}"/>
    <cellStyle name="Dane wyjściowe 3 12" xfId="720" xr:uid="{00000000-0005-0000-0000-0000F0080000}"/>
    <cellStyle name="Dane wyjściowe 3 12 2" xfId="5278" xr:uid="{00000000-0005-0000-0000-0000F1080000}"/>
    <cellStyle name="Dane wyjściowe 3 12 3" xfId="7182" xr:uid="{00000000-0005-0000-0000-0000F2080000}"/>
    <cellStyle name="Dane wyjściowe 3 12 4" xfId="3002" xr:uid="{00000000-0005-0000-0000-0000F3080000}"/>
    <cellStyle name="Dane wyjściowe 3 13" xfId="721" xr:uid="{00000000-0005-0000-0000-0000F4080000}"/>
    <cellStyle name="Dane wyjściowe 3 13 2" xfId="5279" xr:uid="{00000000-0005-0000-0000-0000F5080000}"/>
    <cellStyle name="Dane wyjściowe 3 13 3" xfId="7183" xr:uid="{00000000-0005-0000-0000-0000F6080000}"/>
    <cellStyle name="Dane wyjściowe 3 13 4" xfId="3003" xr:uid="{00000000-0005-0000-0000-0000F7080000}"/>
    <cellStyle name="Dane wyjściowe 3 14" xfId="722" xr:uid="{00000000-0005-0000-0000-0000F8080000}"/>
    <cellStyle name="Dane wyjściowe 3 14 2" xfId="5280" xr:uid="{00000000-0005-0000-0000-0000F9080000}"/>
    <cellStyle name="Dane wyjściowe 3 14 3" xfId="7184" xr:uid="{00000000-0005-0000-0000-0000FA080000}"/>
    <cellStyle name="Dane wyjściowe 3 14 4" xfId="3004" xr:uid="{00000000-0005-0000-0000-0000FB080000}"/>
    <cellStyle name="Dane wyjściowe 3 15" xfId="723" xr:uid="{00000000-0005-0000-0000-0000FC080000}"/>
    <cellStyle name="Dane wyjściowe 3 15 2" xfId="5281" xr:uid="{00000000-0005-0000-0000-0000FD080000}"/>
    <cellStyle name="Dane wyjściowe 3 15 3" xfId="7185" xr:uid="{00000000-0005-0000-0000-0000FE080000}"/>
    <cellStyle name="Dane wyjściowe 3 15 4" xfId="3005" xr:uid="{00000000-0005-0000-0000-0000FF080000}"/>
    <cellStyle name="Dane wyjściowe 3 16" xfId="724" xr:uid="{00000000-0005-0000-0000-000000090000}"/>
    <cellStyle name="Dane wyjściowe 3 16 2" xfId="5282" xr:uid="{00000000-0005-0000-0000-000001090000}"/>
    <cellStyle name="Dane wyjściowe 3 16 3" xfId="7186" xr:uid="{00000000-0005-0000-0000-000002090000}"/>
    <cellStyle name="Dane wyjściowe 3 16 4" xfId="3006" xr:uid="{00000000-0005-0000-0000-000003090000}"/>
    <cellStyle name="Dane wyjściowe 3 17" xfId="725" xr:uid="{00000000-0005-0000-0000-000004090000}"/>
    <cellStyle name="Dane wyjściowe 3 17 2" xfId="5283" xr:uid="{00000000-0005-0000-0000-000005090000}"/>
    <cellStyle name="Dane wyjściowe 3 17 3" xfId="7187" xr:uid="{00000000-0005-0000-0000-000006090000}"/>
    <cellStyle name="Dane wyjściowe 3 17 4" xfId="3007" xr:uid="{00000000-0005-0000-0000-000007090000}"/>
    <cellStyle name="Dane wyjściowe 3 18" xfId="726" xr:uid="{00000000-0005-0000-0000-000008090000}"/>
    <cellStyle name="Dane wyjściowe 3 18 2" xfId="5284" xr:uid="{00000000-0005-0000-0000-000009090000}"/>
    <cellStyle name="Dane wyjściowe 3 18 3" xfId="7188" xr:uid="{00000000-0005-0000-0000-00000A090000}"/>
    <cellStyle name="Dane wyjściowe 3 18 4" xfId="3008" xr:uid="{00000000-0005-0000-0000-00000B090000}"/>
    <cellStyle name="Dane wyjściowe 3 19" xfId="727" xr:uid="{00000000-0005-0000-0000-00000C090000}"/>
    <cellStyle name="Dane wyjściowe 3 19 2" xfId="5285" xr:uid="{00000000-0005-0000-0000-00000D090000}"/>
    <cellStyle name="Dane wyjściowe 3 19 3" xfId="7189" xr:uid="{00000000-0005-0000-0000-00000E090000}"/>
    <cellStyle name="Dane wyjściowe 3 19 4" xfId="3009" xr:uid="{00000000-0005-0000-0000-00000F090000}"/>
    <cellStyle name="Dane wyjściowe 3 2" xfId="728" xr:uid="{00000000-0005-0000-0000-000010090000}"/>
    <cellStyle name="Dane wyjściowe 3 2 2" xfId="5286" xr:uid="{00000000-0005-0000-0000-000011090000}"/>
    <cellStyle name="Dane wyjściowe 3 2 3" xfId="7190" xr:uid="{00000000-0005-0000-0000-000012090000}"/>
    <cellStyle name="Dane wyjściowe 3 2 4" xfId="3010" xr:uid="{00000000-0005-0000-0000-000013090000}"/>
    <cellStyle name="Dane wyjściowe 3 20" xfId="729" xr:uid="{00000000-0005-0000-0000-000014090000}"/>
    <cellStyle name="Dane wyjściowe 3 20 2" xfId="5287" xr:uid="{00000000-0005-0000-0000-000015090000}"/>
    <cellStyle name="Dane wyjściowe 3 20 3" xfId="7191" xr:uid="{00000000-0005-0000-0000-000016090000}"/>
    <cellStyle name="Dane wyjściowe 3 20 4" xfId="3011" xr:uid="{00000000-0005-0000-0000-000017090000}"/>
    <cellStyle name="Dane wyjściowe 3 21" xfId="730" xr:uid="{00000000-0005-0000-0000-000018090000}"/>
    <cellStyle name="Dane wyjściowe 3 21 2" xfId="5288" xr:uid="{00000000-0005-0000-0000-000019090000}"/>
    <cellStyle name="Dane wyjściowe 3 21 3" xfId="7192" xr:uid="{00000000-0005-0000-0000-00001A090000}"/>
    <cellStyle name="Dane wyjściowe 3 21 4" xfId="3012" xr:uid="{00000000-0005-0000-0000-00001B090000}"/>
    <cellStyle name="Dane wyjściowe 3 22" xfId="731" xr:uid="{00000000-0005-0000-0000-00001C090000}"/>
    <cellStyle name="Dane wyjściowe 3 22 2" xfId="5289" xr:uid="{00000000-0005-0000-0000-00001D090000}"/>
    <cellStyle name="Dane wyjściowe 3 22 3" xfId="7193" xr:uid="{00000000-0005-0000-0000-00001E090000}"/>
    <cellStyle name="Dane wyjściowe 3 22 4" xfId="3013" xr:uid="{00000000-0005-0000-0000-00001F090000}"/>
    <cellStyle name="Dane wyjściowe 3 23" xfId="732" xr:uid="{00000000-0005-0000-0000-000020090000}"/>
    <cellStyle name="Dane wyjściowe 3 23 2" xfId="5290" xr:uid="{00000000-0005-0000-0000-000021090000}"/>
    <cellStyle name="Dane wyjściowe 3 23 3" xfId="7194" xr:uid="{00000000-0005-0000-0000-000022090000}"/>
    <cellStyle name="Dane wyjściowe 3 23 4" xfId="3014" xr:uid="{00000000-0005-0000-0000-000023090000}"/>
    <cellStyle name="Dane wyjściowe 3 24" xfId="5275" xr:uid="{00000000-0005-0000-0000-000024090000}"/>
    <cellStyle name="Dane wyjściowe 3 25" xfId="7179" xr:uid="{00000000-0005-0000-0000-000025090000}"/>
    <cellStyle name="Dane wyjściowe 3 26" xfId="2999" xr:uid="{00000000-0005-0000-0000-000026090000}"/>
    <cellStyle name="Dane wyjściowe 3 3" xfId="733" xr:uid="{00000000-0005-0000-0000-000027090000}"/>
    <cellStyle name="Dane wyjściowe 3 3 2" xfId="5291" xr:uid="{00000000-0005-0000-0000-000028090000}"/>
    <cellStyle name="Dane wyjściowe 3 3 3" xfId="7195" xr:uid="{00000000-0005-0000-0000-000029090000}"/>
    <cellStyle name="Dane wyjściowe 3 3 4" xfId="3015" xr:uid="{00000000-0005-0000-0000-00002A090000}"/>
    <cellStyle name="Dane wyjściowe 3 4" xfId="734" xr:uid="{00000000-0005-0000-0000-00002B090000}"/>
    <cellStyle name="Dane wyjściowe 3 4 2" xfId="5292" xr:uid="{00000000-0005-0000-0000-00002C090000}"/>
    <cellStyle name="Dane wyjściowe 3 4 3" xfId="7196" xr:uid="{00000000-0005-0000-0000-00002D090000}"/>
    <cellStyle name="Dane wyjściowe 3 4 4" xfId="3016" xr:uid="{00000000-0005-0000-0000-00002E090000}"/>
    <cellStyle name="Dane wyjściowe 3 5" xfId="735" xr:uid="{00000000-0005-0000-0000-00002F090000}"/>
    <cellStyle name="Dane wyjściowe 3 5 2" xfId="5293" xr:uid="{00000000-0005-0000-0000-000030090000}"/>
    <cellStyle name="Dane wyjściowe 3 5 3" xfId="7197" xr:uid="{00000000-0005-0000-0000-000031090000}"/>
    <cellStyle name="Dane wyjściowe 3 5 4" xfId="3017" xr:uid="{00000000-0005-0000-0000-000032090000}"/>
    <cellStyle name="Dane wyjściowe 3 6" xfId="736" xr:uid="{00000000-0005-0000-0000-000033090000}"/>
    <cellStyle name="Dane wyjściowe 3 6 2" xfId="5294" xr:uid="{00000000-0005-0000-0000-000034090000}"/>
    <cellStyle name="Dane wyjściowe 3 6 3" xfId="7198" xr:uid="{00000000-0005-0000-0000-000035090000}"/>
    <cellStyle name="Dane wyjściowe 3 6 4" xfId="3018" xr:uid="{00000000-0005-0000-0000-000036090000}"/>
    <cellStyle name="Dane wyjściowe 3 7" xfId="737" xr:uid="{00000000-0005-0000-0000-000037090000}"/>
    <cellStyle name="Dane wyjściowe 3 7 2" xfId="5295" xr:uid="{00000000-0005-0000-0000-000038090000}"/>
    <cellStyle name="Dane wyjściowe 3 7 3" xfId="7199" xr:uid="{00000000-0005-0000-0000-000039090000}"/>
    <cellStyle name="Dane wyjściowe 3 7 4" xfId="3019" xr:uid="{00000000-0005-0000-0000-00003A090000}"/>
    <cellStyle name="Dane wyjściowe 3 8" xfId="738" xr:uid="{00000000-0005-0000-0000-00003B090000}"/>
    <cellStyle name="Dane wyjściowe 3 8 2" xfId="5296" xr:uid="{00000000-0005-0000-0000-00003C090000}"/>
    <cellStyle name="Dane wyjściowe 3 8 3" xfId="7200" xr:uid="{00000000-0005-0000-0000-00003D090000}"/>
    <cellStyle name="Dane wyjściowe 3 8 4" xfId="3020" xr:uid="{00000000-0005-0000-0000-00003E090000}"/>
    <cellStyle name="Dane wyjściowe 3 9" xfId="739" xr:uid="{00000000-0005-0000-0000-00003F090000}"/>
    <cellStyle name="Dane wyjściowe 3 9 2" xfId="5297" xr:uid="{00000000-0005-0000-0000-000040090000}"/>
    <cellStyle name="Dane wyjściowe 3 9 3" xfId="7201" xr:uid="{00000000-0005-0000-0000-000041090000}"/>
    <cellStyle name="Dane wyjściowe 3 9 4" xfId="3021" xr:uid="{00000000-0005-0000-0000-000042090000}"/>
    <cellStyle name="Dane wyjściowe 4" xfId="740" xr:uid="{00000000-0005-0000-0000-000043090000}"/>
    <cellStyle name="Dane wyjściowe 4 2" xfId="5298" xr:uid="{00000000-0005-0000-0000-000044090000}"/>
    <cellStyle name="Dane wyjściowe 4 3" xfId="7202" xr:uid="{00000000-0005-0000-0000-000045090000}"/>
    <cellStyle name="Dane wyjściowe 4 4" xfId="3022" xr:uid="{00000000-0005-0000-0000-000046090000}"/>
    <cellStyle name="Dane wyjściowe 5" xfId="741" xr:uid="{00000000-0005-0000-0000-000047090000}"/>
    <cellStyle name="Dane wyjściowe 5 2" xfId="5299" xr:uid="{00000000-0005-0000-0000-000048090000}"/>
    <cellStyle name="Dane wyjściowe 5 3" xfId="7203" xr:uid="{00000000-0005-0000-0000-000049090000}"/>
    <cellStyle name="Dane wyjściowe 5 4" xfId="3023" xr:uid="{00000000-0005-0000-0000-00004A090000}"/>
    <cellStyle name="Dane wyjściowe 6" xfId="742" xr:uid="{00000000-0005-0000-0000-00004B090000}"/>
    <cellStyle name="Dane wyjściowe 6 2" xfId="5300" xr:uid="{00000000-0005-0000-0000-00004C090000}"/>
    <cellStyle name="Dane wyjściowe 6 3" xfId="7204" xr:uid="{00000000-0005-0000-0000-00004D090000}"/>
    <cellStyle name="Dane wyjściowe 6 4" xfId="3024" xr:uid="{00000000-0005-0000-0000-00004E090000}"/>
    <cellStyle name="Dane wyjściowe 7" xfId="743" xr:uid="{00000000-0005-0000-0000-00004F090000}"/>
    <cellStyle name="Dane wyjściowe 7 2" xfId="5301" xr:uid="{00000000-0005-0000-0000-000050090000}"/>
    <cellStyle name="Dane wyjściowe 7 3" xfId="7205" xr:uid="{00000000-0005-0000-0000-000051090000}"/>
    <cellStyle name="Dane wyjściowe 7 4" xfId="3025" xr:uid="{00000000-0005-0000-0000-000052090000}"/>
    <cellStyle name="Dane wyjściowe 8" xfId="744" xr:uid="{00000000-0005-0000-0000-000053090000}"/>
    <cellStyle name="Dane wyjściowe 8 2" xfId="5302" xr:uid="{00000000-0005-0000-0000-000054090000}"/>
    <cellStyle name="Dane wyjściowe 8 3" xfId="7206" xr:uid="{00000000-0005-0000-0000-000055090000}"/>
    <cellStyle name="Dane wyjściowe 8 4" xfId="3026" xr:uid="{00000000-0005-0000-0000-000056090000}"/>
    <cellStyle name="Dane wyjściowe 9" xfId="745" xr:uid="{00000000-0005-0000-0000-000057090000}"/>
    <cellStyle name="Dane wyjściowe 9 2" xfId="5303" xr:uid="{00000000-0005-0000-0000-000058090000}"/>
    <cellStyle name="Dane wyjściowe 9 3" xfId="7207" xr:uid="{00000000-0005-0000-0000-000059090000}"/>
    <cellStyle name="Dane wyjściowe 9 4" xfId="3027" xr:uid="{00000000-0005-0000-0000-00005A090000}"/>
    <cellStyle name="Date" xfId="746" xr:uid="{00000000-0005-0000-0000-00005B090000}"/>
    <cellStyle name="Dobre" xfId="747" xr:uid="{00000000-0005-0000-0000-00005C090000}"/>
    <cellStyle name="Explanatory Text" xfId="33" builtinId="53" customBuiltin="1"/>
    <cellStyle name="Explanatory Text 2" xfId="748" xr:uid="{00000000-0005-0000-0000-00005E090000}"/>
    <cellStyle name="Explanatory Text 3" xfId="6909" xr:uid="{00000000-0005-0000-0000-00005F090000}"/>
    <cellStyle name="FirstTableHeader" xfId="81" xr:uid="{00000000-0005-0000-0000-000060090000}"/>
    <cellStyle name="Fixed" xfId="749" xr:uid="{00000000-0005-0000-0000-000061090000}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Good" xfId="34" builtinId="26" customBuiltin="1"/>
    <cellStyle name="Good 2" xfId="750" xr:uid="{00000000-0005-0000-0000-00009E090000}"/>
    <cellStyle name="Good 2 2" xfId="751" xr:uid="{00000000-0005-0000-0000-00009F090000}"/>
    <cellStyle name="Good 3" xfId="6899" xr:uid="{00000000-0005-0000-0000-0000A0090000}"/>
    <cellStyle name="Heading 1" xfId="35" builtinId="16" customBuiltin="1"/>
    <cellStyle name="Heading 1 2" xfId="752" xr:uid="{00000000-0005-0000-0000-0000A2090000}"/>
    <cellStyle name="Heading 1 2 2" xfId="753" xr:uid="{00000000-0005-0000-0000-0000A3090000}"/>
    <cellStyle name="Heading 1 3" xfId="6895" xr:uid="{00000000-0005-0000-0000-0000A4090000}"/>
    <cellStyle name="Heading 2" xfId="36" builtinId="17" customBuiltin="1"/>
    <cellStyle name="Heading 2 2" xfId="754" xr:uid="{00000000-0005-0000-0000-0000A6090000}"/>
    <cellStyle name="Heading 2 2 2" xfId="755" xr:uid="{00000000-0005-0000-0000-0000A7090000}"/>
    <cellStyle name="Heading 2 3" xfId="6896" xr:uid="{00000000-0005-0000-0000-0000A8090000}"/>
    <cellStyle name="Heading 3" xfId="37" builtinId="18" customBuiltin="1"/>
    <cellStyle name="Heading 3 2" xfId="756" xr:uid="{00000000-0005-0000-0000-0000AA090000}"/>
    <cellStyle name="Heading 3 2 2" xfId="757" xr:uid="{00000000-0005-0000-0000-0000AB090000}"/>
    <cellStyle name="Heading 3 2 3" xfId="758" xr:uid="{00000000-0005-0000-0000-0000AC090000}"/>
    <cellStyle name="Heading 3 2 4" xfId="759" xr:uid="{00000000-0005-0000-0000-0000AD090000}"/>
    <cellStyle name="Heading 3 2 5" xfId="760" xr:uid="{00000000-0005-0000-0000-0000AE090000}"/>
    <cellStyle name="Heading 3 2 6" xfId="761" xr:uid="{00000000-0005-0000-0000-0000AF090000}"/>
    <cellStyle name="Heading 3 2 7" xfId="762" xr:uid="{00000000-0005-0000-0000-0000B0090000}"/>
    <cellStyle name="Heading 3 3" xfId="6897" xr:uid="{00000000-0005-0000-0000-0000B1090000}"/>
    <cellStyle name="Heading 4" xfId="38" builtinId="19" customBuiltin="1"/>
    <cellStyle name="Heading 4 2" xfId="763" xr:uid="{00000000-0005-0000-0000-0000B3090000}"/>
    <cellStyle name="Heading 4 3" xfId="6898" xr:uid="{00000000-0005-0000-0000-0000B4090000}"/>
    <cellStyle name="Hyperlink" xfId="2446" builtinId="8"/>
    <cellStyle name="Hyperlink 2" xfId="764" xr:uid="{00000000-0005-0000-0000-0000B6090000}"/>
    <cellStyle name="Hyperlink 2 2" xfId="765" xr:uid="{00000000-0005-0000-0000-0000B7090000}"/>
    <cellStyle name="Hyperlink 3" xfId="766" xr:uid="{00000000-0005-0000-0000-0000B8090000}"/>
    <cellStyle name="Hyperlink 4" xfId="2445" xr:uid="{00000000-0005-0000-0000-0000B9090000}"/>
    <cellStyle name="Hyperlink 5" xfId="6884" xr:uid="{00000000-0005-0000-0000-0000BA090000}"/>
    <cellStyle name="Hyperlink 6" xfId="4599" xr:uid="{00000000-0005-0000-0000-0000BB090000}"/>
    <cellStyle name="Input" xfId="39" builtinId="20" customBuiltin="1"/>
    <cellStyle name="Input 2" xfId="767" xr:uid="{00000000-0005-0000-0000-0000BD090000}"/>
    <cellStyle name="Input 2 10" xfId="768" xr:uid="{00000000-0005-0000-0000-0000BE090000}"/>
    <cellStyle name="Input 2 10 10" xfId="769" xr:uid="{00000000-0005-0000-0000-0000BF090000}"/>
    <cellStyle name="Input 2 10 10 2" xfId="5312" xr:uid="{00000000-0005-0000-0000-0000C0090000}"/>
    <cellStyle name="Input 2 10 10 3" xfId="7210" xr:uid="{00000000-0005-0000-0000-0000C1090000}"/>
    <cellStyle name="Input 2 10 10 4" xfId="3030" xr:uid="{00000000-0005-0000-0000-0000C2090000}"/>
    <cellStyle name="Input 2 10 11" xfId="770" xr:uid="{00000000-0005-0000-0000-0000C3090000}"/>
    <cellStyle name="Input 2 10 11 2" xfId="5313" xr:uid="{00000000-0005-0000-0000-0000C4090000}"/>
    <cellStyle name="Input 2 10 11 3" xfId="7211" xr:uid="{00000000-0005-0000-0000-0000C5090000}"/>
    <cellStyle name="Input 2 10 11 4" xfId="3031" xr:uid="{00000000-0005-0000-0000-0000C6090000}"/>
    <cellStyle name="Input 2 10 12" xfId="771" xr:uid="{00000000-0005-0000-0000-0000C7090000}"/>
    <cellStyle name="Input 2 10 12 2" xfId="5314" xr:uid="{00000000-0005-0000-0000-0000C8090000}"/>
    <cellStyle name="Input 2 10 12 3" xfId="7212" xr:uid="{00000000-0005-0000-0000-0000C9090000}"/>
    <cellStyle name="Input 2 10 12 4" xfId="3032" xr:uid="{00000000-0005-0000-0000-0000CA090000}"/>
    <cellStyle name="Input 2 10 13" xfId="772" xr:uid="{00000000-0005-0000-0000-0000CB090000}"/>
    <cellStyle name="Input 2 10 13 2" xfId="5315" xr:uid="{00000000-0005-0000-0000-0000CC090000}"/>
    <cellStyle name="Input 2 10 13 3" xfId="7213" xr:uid="{00000000-0005-0000-0000-0000CD090000}"/>
    <cellStyle name="Input 2 10 13 4" xfId="3033" xr:uid="{00000000-0005-0000-0000-0000CE090000}"/>
    <cellStyle name="Input 2 10 14" xfId="773" xr:uid="{00000000-0005-0000-0000-0000CF090000}"/>
    <cellStyle name="Input 2 10 14 2" xfId="5316" xr:uid="{00000000-0005-0000-0000-0000D0090000}"/>
    <cellStyle name="Input 2 10 14 3" xfId="7214" xr:uid="{00000000-0005-0000-0000-0000D1090000}"/>
    <cellStyle name="Input 2 10 14 4" xfId="3034" xr:uid="{00000000-0005-0000-0000-0000D2090000}"/>
    <cellStyle name="Input 2 10 15" xfId="774" xr:uid="{00000000-0005-0000-0000-0000D3090000}"/>
    <cellStyle name="Input 2 10 15 2" xfId="5317" xr:uid="{00000000-0005-0000-0000-0000D4090000}"/>
    <cellStyle name="Input 2 10 15 3" xfId="7215" xr:uid="{00000000-0005-0000-0000-0000D5090000}"/>
    <cellStyle name="Input 2 10 15 4" xfId="3035" xr:uid="{00000000-0005-0000-0000-0000D6090000}"/>
    <cellStyle name="Input 2 10 16" xfId="775" xr:uid="{00000000-0005-0000-0000-0000D7090000}"/>
    <cellStyle name="Input 2 10 16 2" xfId="5318" xr:uid="{00000000-0005-0000-0000-0000D8090000}"/>
    <cellStyle name="Input 2 10 16 3" xfId="7216" xr:uid="{00000000-0005-0000-0000-0000D9090000}"/>
    <cellStyle name="Input 2 10 16 4" xfId="3036" xr:uid="{00000000-0005-0000-0000-0000DA090000}"/>
    <cellStyle name="Input 2 10 17" xfId="776" xr:uid="{00000000-0005-0000-0000-0000DB090000}"/>
    <cellStyle name="Input 2 10 17 2" xfId="5319" xr:uid="{00000000-0005-0000-0000-0000DC090000}"/>
    <cellStyle name="Input 2 10 17 3" xfId="7217" xr:uid="{00000000-0005-0000-0000-0000DD090000}"/>
    <cellStyle name="Input 2 10 17 4" xfId="3037" xr:uid="{00000000-0005-0000-0000-0000DE090000}"/>
    <cellStyle name="Input 2 10 18" xfId="777" xr:uid="{00000000-0005-0000-0000-0000DF090000}"/>
    <cellStyle name="Input 2 10 18 2" xfId="5320" xr:uid="{00000000-0005-0000-0000-0000E0090000}"/>
    <cellStyle name="Input 2 10 18 3" xfId="7218" xr:uid="{00000000-0005-0000-0000-0000E1090000}"/>
    <cellStyle name="Input 2 10 18 4" xfId="3038" xr:uid="{00000000-0005-0000-0000-0000E2090000}"/>
    <cellStyle name="Input 2 10 19" xfId="778" xr:uid="{00000000-0005-0000-0000-0000E3090000}"/>
    <cellStyle name="Input 2 10 19 2" xfId="5321" xr:uid="{00000000-0005-0000-0000-0000E4090000}"/>
    <cellStyle name="Input 2 10 19 3" xfId="7219" xr:uid="{00000000-0005-0000-0000-0000E5090000}"/>
    <cellStyle name="Input 2 10 19 4" xfId="3039" xr:uid="{00000000-0005-0000-0000-0000E6090000}"/>
    <cellStyle name="Input 2 10 2" xfId="779" xr:uid="{00000000-0005-0000-0000-0000E7090000}"/>
    <cellStyle name="Input 2 10 2 2" xfId="5322" xr:uid="{00000000-0005-0000-0000-0000E8090000}"/>
    <cellStyle name="Input 2 10 2 3" xfId="7220" xr:uid="{00000000-0005-0000-0000-0000E9090000}"/>
    <cellStyle name="Input 2 10 2 4" xfId="3040" xr:uid="{00000000-0005-0000-0000-0000EA090000}"/>
    <cellStyle name="Input 2 10 20" xfId="780" xr:uid="{00000000-0005-0000-0000-0000EB090000}"/>
    <cellStyle name="Input 2 10 20 2" xfId="5323" xr:uid="{00000000-0005-0000-0000-0000EC090000}"/>
    <cellStyle name="Input 2 10 20 3" xfId="7221" xr:uid="{00000000-0005-0000-0000-0000ED090000}"/>
    <cellStyle name="Input 2 10 20 4" xfId="3041" xr:uid="{00000000-0005-0000-0000-0000EE090000}"/>
    <cellStyle name="Input 2 10 21" xfId="781" xr:uid="{00000000-0005-0000-0000-0000EF090000}"/>
    <cellStyle name="Input 2 10 21 2" xfId="5324" xr:uid="{00000000-0005-0000-0000-0000F0090000}"/>
    <cellStyle name="Input 2 10 21 3" xfId="7222" xr:uid="{00000000-0005-0000-0000-0000F1090000}"/>
    <cellStyle name="Input 2 10 21 4" xfId="3042" xr:uid="{00000000-0005-0000-0000-0000F2090000}"/>
    <cellStyle name="Input 2 10 22" xfId="782" xr:uid="{00000000-0005-0000-0000-0000F3090000}"/>
    <cellStyle name="Input 2 10 22 2" xfId="5325" xr:uid="{00000000-0005-0000-0000-0000F4090000}"/>
    <cellStyle name="Input 2 10 22 3" xfId="7223" xr:uid="{00000000-0005-0000-0000-0000F5090000}"/>
    <cellStyle name="Input 2 10 22 4" xfId="3043" xr:uid="{00000000-0005-0000-0000-0000F6090000}"/>
    <cellStyle name="Input 2 10 23" xfId="783" xr:uid="{00000000-0005-0000-0000-0000F7090000}"/>
    <cellStyle name="Input 2 10 23 2" xfId="5326" xr:uid="{00000000-0005-0000-0000-0000F8090000}"/>
    <cellStyle name="Input 2 10 23 3" xfId="7224" xr:uid="{00000000-0005-0000-0000-0000F9090000}"/>
    <cellStyle name="Input 2 10 23 4" xfId="3044" xr:uid="{00000000-0005-0000-0000-0000FA090000}"/>
    <cellStyle name="Input 2 10 24" xfId="5311" xr:uid="{00000000-0005-0000-0000-0000FB090000}"/>
    <cellStyle name="Input 2 10 25" xfId="7209" xr:uid="{00000000-0005-0000-0000-0000FC090000}"/>
    <cellStyle name="Input 2 10 26" xfId="3029" xr:uid="{00000000-0005-0000-0000-0000FD090000}"/>
    <cellStyle name="Input 2 10 3" xfId="784" xr:uid="{00000000-0005-0000-0000-0000FE090000}"/>
    <cellStyle name="Input 2 10 3 2" xfId="5327" xr:uid="{00000000-0005-0000-0000-0000FF090000}"/>
    <cellStyle name="Input 2 10 3 3" xfId="7225" xr:uid="{00000000-0005-0000-0000-0000000A0000}"/>
    <cellStyle name="Input 2 10 3 4" xfId="3045" xr:uid="{00000000-0005-0000-0000-0000010A0000}"/>
    <cellStyle name="Input 2 10 4" xfId="785" xr:uid="{00000000-0005-0000-0000-0000020A0000}"/>
    <cellStyle name="Input 2 10 4 2" xfId="5328" xr:uid="{00000000-0005-0000-0000-0000030A0000}"/>
    <cellStyle name="Input 2 10 4 3" xfId="7226" xr:uid="{00000000-0005-0000-0000-0000040A0000}"/>
    <cellStyle name="Input 2 10 4 4" xfId="3046" xr:uid="{00000000-0005-0000-0000-0000050A0000}"/>
    <cellStyle name="Input 2 10 5" xfId="786" xr:uid="{00000000-0005-0000-0000-0000060A0000}"/>
    <cellStyle name="Input 2 10 5 2" xfId="5329" xr:uid="{00000000-0005-0000-0000-0000070A0000}"/>
    <cellStyle name="Input 2 10 5 3" xfId="7227" xr:uid="{00000000-0005-0000-0000-0000080A0000}"/>
    <cellStyle name="Input 2 10 5 4" xfId="3047" xr:uid="{00000000-0005-0000-0000-0000090A0000}"/>
    <cellStyle name="Input 2 10 6" xfId="787" xr:uid="{00000000-0005-0000-0000-00000A0A0000}"/>
    <cellStyle name="Input 2 10 6 2" xfId="5330" xr:uid="{00000000-0005-0000-0000-00000B0A0000}"/>
    <cellStyle name="Input 2 10 6 3" xfId="7228" xr:uid="{00000000-0005-0000-0000-00000C0A0000}"/>
    <cellStyle name="Input 2 10 6 4" xfId="3048" xr:uid="{00000000-0005-0000-0000-00000D0A0000}"/>
    <cellStyle name="Input 2 10 7" xfId="788" xr:uid="{00000000-0005-0000-0000-00000E0A0000}"/>
    <cellStyle name="Input 2 10 7 2" xfId="5331" xr:uid="{00000000-0005-0000-0000-00000F0A0000}"/>
    <cellStyle name="Input 2 10 7 3" xfId="7229" xr:uid="{00000000-0005-0000-0000-0000100A0000}"/>
    <cellStyle name="Input 2 10 7 4" xfId="3049" xr:uid="{00000000-0005-0000-0000-0000110A0000}"/>
    <cellStyle name="Input 2 10 8" xfId="789" xr:uid="{00000000-0005-0000-0000-0000120A0000}"/>
    <cellStyle name="Input 2 10 8 2" xfId="5332" xr:uid="{00000000-0005-0000-0000-0000130A0000}"/>
    <cellStyle name="Input 2 10 8 3" xfId="7230" xr:uid="{00000000-0005-0000-0000-0000140A0000}"/>
    <cellStyle name="Input 2 10 8 4" xfId="3050" xr:uid="{00000000-0005-0000-0000-0000150A0000}"/>
    <cellStyle name="Input 2 10 9" xfId="790" xr:uid="{00000000-0005-0000-0000-0000160A0000}"/>
    <cellStyle name="Input 2 10 9 2" xfId="5333" xr:uid="{00000000-0005-0000-0000-0000170A0000}"/>
    <cellStyle name="Input 2 10 9 3" xfId="7231" xr:uid="{00000000-0005-0000-0000-0000180A0000}"/>
    <cellStyle name="Input 2 10 9 4" xfId="3051" xr:uid="{00000000-0005-0000-0000-0000190A0000}"/>
    <cellStyle name="Input 2 11" xfId="791" xr:uid="{00000000-0005-0000-0000-00001A0A0000}"/>
    <cellStyle name="Input 2 11 10" xfId="792" xr:uid="{00000000-0005-0000-0000-00001B0A0000}"/>
    <cellStyle name="Input 2 11 10 2" xfId="5335" xr:uid="{00000000-0005-0000-0000-00001C0A0000}"/>
    <cellStyle name="Input 2 11 10 3" xfId="7233" xr:uid="{00000000-0005-0000-0000-00001D0A0000}"/>
    <cellStyle name="Input 2 11 10 4" xfId="3053" xr:uid="{00000000-0005-0000-0000-00001E0A0000}"/>
    <cellStyle name="Input 2 11 11" xfId="793" xr:uid="{00000000-0005-0000-0000-00001F0A0000}"/>
    <cellStyle name="Input 2 11 11 2" xfId="5336" xr:uid="{00000000-0005-0000-0000-0000200A0000}"/>
    <cellStyle name="Input 2 11 11 3" xfId="7234" xr:uid="{00000000-0005-0000-0000-0000210A0000}"/>
    <cellStyle name="Input 2 11 11 4" xfId="3054" xr:uid="{00000000-0005-0000-0000-0000220A0000}"/>
    <cellStyle name="Input 2 11 12" xfId="794" xr:uid="{00000000-0005-0000-0000-0000230A0000}"/>
    <cellStyle name="Input 2 11 12 2" xfId="5337" xr:uid="{00000000-0005-0000-0000-0000240A0000}"/>
    <cellStyle name="Input 2 11 12 3" xfId="7235" xr:uid="{00000000-0005-0000-0000-0000250A0000}"/>
    <cellStyle name="Input 2 11 12 4" xfId="3055" xr:uid="{00000000-0005-0000-0000-0000260A0000}"/>
    <cellStyle name="Input 2 11 13" xfId="795" xr:uid="{00000000-0005-0000-0000-0000270A0000}"/>
    <cellStyle name="Input 2 11 13 2" xfId="5338" xr:uid="{00000000-0005-0000-0000-0000280A0000}"/>
    <cellStyle name="Input 2 11 13 3" xfId="7236" xr:uid="{00000000-0005-0000-0000-0000290A0000}"/>
    <cellStyle name="Input 2 11 13 4" xfId="3056" xr:uid="{00000000-0005-0000-0000-00002A0A0000}"/>
    <cellStyle name="Input 2 11 14" xfId="796" xr:uid="{00000000-0005-0000-0000-00002B0A0000}"/>
    <cellStyle name="Input 2 11 14 2" xfId="5339" xr:uid="{00000000-0005-0000-0000-00002C0A0000}"/>
    <cellStyle name="Input 2 11 14 3" xfId="7237" xr:uid="{00000000-0005-0000-0000-00002D0A0000}"/>
    <cellStyle name="Input 2 11 14 4" xfId="3057" xr:uid="{00000000-0005-0000-0000-00002E0A0000}"/>
    <cellStyle name="Input 2 11 15" xfId="797" xr:uid="{00000000-0005-0000-0000-00002F0A0000}"/>
    <cellStyle name="Input 2 11 15 2" xfId="5340" xr:uid="{00000000-0005-0000-0000-0000300A0000}"/>
    <cellStyle name="Input 2 11 15 3" xfId="7238" xr:uid="{00000000-0005-0000-0000-0000310A0000}"/>
    <cellStyle name="Input 2 11 15 4" xfId="3058" xr:uid="{00000000-0005-0000-0000-0000320A0000}"/>
    <cellStyle name="Input 2 11 16" xfId="798" xr:uid="{00000000-0005-0000-0000-0000330A0000}"/>
    <cellStyle name="Input 2 11 16 2" xfId="5341" xr:uid="{00000000-0005-0000-0000-0000340A0000}"/>
    <cellStyle name="Input 2 11 16 3" xfId="7239" xr:uid="{00000000-0005-0000-0000-0000350A0000}"/>
    <cellStyle name="Input 2 11 16 4" xfId="3059" xr:uid="{00000000-0005-0000-0000-0000360A0000}"/>
    <cellStyle name="Input 2 11 17" xfId="799" xr:uid="{00000000-0005-0000-0000-0000370A0000}"/>
    <cellStyle name="Input 2 11 17 2" xfId="5342" xr:uid="{00000000-0005-0000-0000-0000380A0000}"/>
    <cellStyle name="Input 2 11 17 3" xfId="7240" xr:uid="{00000000-0005-0000-0000-0000390A0000}"/>
    <cellStyle name="Input 2 11 17 4" xfId="3060" xr:uid="{00000000-0005-0000-0000-00003A0A0000}"/>
    <cellStyle name="Input 2 11 18" xfId="800" xr:uid="{00000000-0005-0000-0000-00003B0A0000}"/>
    <cellStyle name="Input 2 11 18 2" xfId="5343" xr:uid="{00000000-0005-0000-0000-00003C0A0000}"/>
    <cellStyle name="Input 2 11 18 3" xfId="7241" xr:uid="{00000000-0005-0000-0000-00003D0A0000}"/>
    <cellStyle name="Input 2 11 18 4" xfId="3061" xr:uid="{00000000-0005-0000-0000-00003E0A0000}"/>
    <cellStyle name="Input 2 11 19" xfId="801" xr:uid="{00000000-0005-0000-0000-00003F0A0000}"/>
    <cellStyle name="Input 2 11 19 2" xfId="5344" xr:uid="{00000000-0005-0000-0000-0000400A0000}"/>
    <cellStyle name="Input 2 11 19 3" xfId="7242" xr:uid="{00000000-0005-0000-0000-0000410A0000}"/>
    <cellStyle name="Input 2 11 19 4" xfId="3062" xr:uid="{00000000-0005-0000-0000-0000420A0000}"/>
    <cellStyle name="Input 2 11 2" xfId="802" xr:uid="{00000000-0005-0000-0000-0000430A0000}"/>
    <cellStyle name="Input 2 11 2 2" xfId="5345" xr:uid="{00000000-0005-0000-0000-0000440A0000}"/>
    <cellStyle name="Input 2 11 2 3" xfId="7243" xr:uid="{00000000-0005-0000-0000-0000450A0000}"/>
    <cellStyle name="Input 2 11 2 4" xfId="3063" xr:uid="{00000000-0005-0000-0000-0000460A0000}"/>
    <cellStyle name="Input 2 11 20" xfId="803" xr:uid="{00000000-0005-0000-0000-0000470A0000}"/>
    <cellStyle name="Input 2 11 20 2" xfId="5346" xr:uid="{00000000-0005-0000-0000-0000480A0000}"/>
    <cellStyle name="Input 2 11 20 3" xfId="7244" xr:uid="{00000000-0005-0000-0000-0000490A0000}"/>
    <cellStyle name="Input 2 11 20 4" xfId="3064" xr:uid="{00000000-0005-0000-0000-00004A0A0000}"/>
    <cellStyle name="Input 2 11 21" xfId="804" xr:uid="{00000000-0005-0000-0000-00004B0A0000}"/>
    <cellStyle name="Input 2 11 21 2" xfId="5347" xr:uid="{00000000-0005-0000-0000-00004C0A0000}"/>
    <cellStyle name="Input 2 11 21 3" xfId="7245" xr:uid="{00000000-0005-0000-0000-00004D0A0000}"/>
    <cellStyle name="Input 2 11 21 4" xfId="3065" xr:uid="{00000000-0005-0000-0000-00004E0A0000}"/>
    <cellStyle name="Input 2 11 22" xfId="805" xr:uid="{00000000-0005-0000-0000-00004F0A0000}"/>
    <cellStyle name="Input 2 11 22 2" xfId="5348" xr:uid="{00000000-0005-0000-0000-0000500A0000}"/>
    <cellStyle name="Input 2 11 22 3" xfId="7246" xr:uid="{00000000-0005-0000-0000-0000510A0000}"/>
    <cellStyle name="Input 2 11 22 4" xfId="3066" xr:uid="{00000000-0005-0000-0000-0000520A0000}"/>
    <cellStyle name="Input 2 11 23" xfId="806" xr:uid="{00000000-0005-0000-0000-0000530A0000}"/>
    <cellStyle name="Input 2 11 23 2" xfId="5349" xr:uid="{00000000-0005-0000-0000-0000540A0000}"/>
    <cellStyle name="Input 2 11 23 3" xfId="7247" xr:uid="{00000000-0005-0000-0000-0000550A0000}"/>
    <cellStyle name="Input 2 11 23 4" xfId="3067" xr:uid="{00000000-0005-0000-0000-0000560A0000}"/>
    <cellStyle name="Input 2 11 24" xfId="5334" xr:uid="{00000000-0005-0000-0000-0000570A0000}"/>
    <cellStyle name="Input 2 11 25" xfId="7232" xr:uid="{00000000-0005-0000-0000-0000580A0000}"/>
    <cellStyle name="Input 2 11 26" xfId="3052" xr:uid="{00000000-0005-0000-0000-0000590A0000}"/>
    <cellStyle name="Input 2 11 3" xfId="807" xr:uid="{00000000-0005-0000-0000-00005A0A0000}"/>
    <cellStyle name="Input 2 11 3 2" xfId="5350" xr:uid="{00000000-0005-0000-0000-00005B0A0000}"/>
    <cellStyle name="Input 2 11 3 3" xfId="7248" xr:uid="{00000000-0005-0000-0000-00005C0A0000}"/>
    <cellStyle name="Input 2 11 3 4" xfId="3068" xr:uid="{00000000-0005-0000-0000-00005D0A0000}"/>
    <cellStyle name="Input 2 11 4" xfId="808" xr:uid="{00000000-0005-0000-0000-00005E0A0000}"/>
    <cellStyle name="Input 2 11 4 2" xfId="5351" xr:uid="{00000000-0005-0000-0000-00005F0A0000}"/>
    <cellStyle name="Input 2 11 4 3" xfId="7249" xr:uid="{00000000-0005-0000-0000-0000600A0000}"/>
    <cellStyle name="Input 2 11 4 4" xfId="3069" xr:uid="{00000000-0005-0000-0000-0000610A0000}"/>
    <cellStyle name="Input 2 11 5" xfId="809" xr:uid="{00000000-0005-0000-0000-0000620A0000}"/>
    <cellStyle name="Input 2 11 5 2" xfId="5352" xr:uid="{00000000-0005-0000-0000-0000630A0000}"/>
    <cellStyle name="Input 2 11 5 3" xfId="7250" xr:uid="{00000000-0005-0000-0000-0000640A0000}"/>
    <cellStyle name="Input 2 11 5 4" xfId="3070" xr:uid="{00000000-0005-0000-0000-0000650A0000}"/>
    <cellStyle name="Input 2 11 6" xfId="810" xr:uid="{00000000-0005-0000-0000-0000660A0000}"/>
    <cellStyle name="Input 2 11 6 2" xfId="5353" xr:uid="{00000000-0005-0000-0000-0000670A0000}"/>
    <cellStyle name="Input 2 11 6 3" xfId="7251" xr:uid="{00000000-0005-0000-0000-0000680A0000}"/>
    <cellStyle name="Input 2 11 6 4" xfId="3071" xr:uid="{00000000-0005-0000-0000-0000690A0000}"/>
    <cellStyle name="Input 2 11 7" xfId="811" xr:uid="{00000000-0005-0000-0000-00006A0A0000}"/>
    <cellStyle name="Input 2 11 7 2" xfId="5354" xr:uid="{00000000-0005-0000-0000-00006B0A0000}"/>
    <cellStyle name="Input 2 11 7 3" xfId="7252" xr:uid="{00000000-0005-0000-0000-00006C0A0000}"/>
    <cellStyle name="Input 2 11 7 4" xfId="3072" xr:uid="{00000000-0005-0000-0000-00006D0A0000}"/>
    <cellStyle name="Input 2 11 8" xfId="812" xr:uid="{00000000-0005-0000-0000-00006E0A0000}"/>
    <cellStyle name="Input 2 11 8 2" xfId="5355" xr:uid="{00000000-0005-0000-0000-00006F0A0000}"/>
    <cellStyle name="Input 2 11 8 3" xfId="7253" xr:uid="{00000000-0005-0000-0000-0000700A0000}"/>
    <cellStyle name="Input 2 11 8 4" xfId="3073" xr:uid="{00000000-0005-0000-0000-0000710A0000}"/>
    <cellStyle name="Input 2 11 9" xfId="813" xr:uid="{00000000-0005-0000-0000-0000720A0000}"/>
    <cellStyle name="Input 2 11 9 2" xfId="5356" xr:uid="{00000000-0005-0000-0000-0000730A0000}"/>
    <cellStyle name="Input 2 11 9 3" xfId="7254" xr:uid="{00000000-0005-0000-0000-0000740A0000}"/>
    <cellStyle name="Input 2 11 9 4" xfId="3074" xr:uid="{00000000-0005-0000-0000-0000750A0000}"/>
    <cellStyle name="Input 2 12" xfId="814" xr:uid="{00000000-0005-0000-0000-0000760A0000}"/>
    <cellStyle name="Input 2 12 10" xfId="815" xr:uid="{00000000-0005-0000-0000-0000770A0000}"/>
    <cellStyle name="Input 2 12 10 2" xfId="5358" xr:uid="{00000000-0005-0000-0000-0000780A0000}"/>
    <cellStyle name="Input 2 12 10 3" xfId="7256" xr:uid="{00000000-0005-0000-0000-0000790A0000}"/>
    <cellStyle name="Input 2 12 10 4" xfId="3076" xr:uid="{00000000-0005-0000-0000-00007A0A0000}"/>
    <cellStyle name="Input 2 12 11" xfId="816" xr:uid="{00000000-0005-0000-0000-00007B0A0000}"/>
    <cellStyle name="Input 2 12 11 2" xfId="5359" xr:uid="{00000000-0005-0000-0000-00007C0A0000}"/>
    <cellStyle name="Input 2 12 11 3" xfId="7257" xr:uid="{00000000-0005-0000-0000-00007D0A0000}"/>
    <cellStyle name="Input 2 12 11 4" xfId="3077" xr:uid="{00000000-0005-0000-0000-00007E0A0000}"/>
    <cellStyle name="Input 2 12 12" xfId="817" xr:uid="{00000000-0005-0000-0000-00007F0A0000}"/>
    <cellStyle name="Input 2 12 12 2" xfId="5360" xr:uid="{00000000-0005-0000-0000-0000800A0000}"/>
    <cellStyle name="Input 2 12 12 3" xfId="7258" xr:uid="{00000000-0005-0000-0000-0000810A0000}"/>
    <cellStyle name="Input 2 12 12 4" xfId="3078" xr:uid="{00000000-0005-0000-0000-0000820A0000}"/>
    <cellStyle name="Input 2 12 13" xfId="818" xr:uid="{00000000-0005-0000-0000-0000830A0000}"/>
    <cellStyle name="Input 2 12 13 2" xfId="5361" xr:uid="{00000000-0005-0000-0000-0000840A0000}"/>
    <cellStyle name="Input 2 12 13 3" xfId="7259" xr:uid="{00000000-0005-0000-0000-0000850A0000}"/>
    <cellStyle name="Input 2 12 13 4" xfId="3079" xr:uid="{00000000-0005-0000-0000-0000860A0000}"/>
    <cellStyle name="Input 2 12 14" xfId="819" xr:uid="{00000000-0005-0000-0000-0000870A0000}"/>
    <cellStyle name="Input 2 12 14 2" xfId="5362" xr:uid="{00000000-0005-0000-0000-0000880A0000}"/>
    <cellStyle name="Input 2 12 14 3" xfId="7260" xr:uid="{00000000-0005-0000-0000-0000890A0000}"/>
    <cellStyle name="Input 2 12 14 4" xfId="3080" xr:uid="{00000000-0005-0000-0000-00008A0A0000}"/>
    <cellStyle name="Input 2 12 15" xfId="820" xr:uid="{00000000-0005-0000-0000-00008B0A0000}"/>
    <cellStyle name="Input 2 12 15 2" xfId="5363" xr:uid="{00000000-0005-0000-0000-00008C0A0000}"/>
    <cellStyle name="Input 2 12 15 3" xfId="7261" xr:uid="{00000000-0005-0000-0000-00008D0A0000}"/>
    <cellStyle name="Input 2 12 15 4" xfId="3081" xr:uid="{00000000-0005-0000-0000-00008E0A0000}"/>
    <cellStyle name="Input 2 12 16" xfId="821" xr:uid="{00000000-0005-0000-0000-00008F0A0000}"/>
    <cellStyle name="Input 2 12 16 2" xfId="5364" xr:uid="{00000000-0005-0000-0000-0000900A0000}"/>
    <cellStyle name="Input 2 12 16 3" xfId="7262" xr:uid="{00000000-0005-0000-0000-0000910A0000}"/>
    <cellStyle name="Input 2 12 16 4" xfId="3082" xr:uid="{00000000-0005-0000-0000-0000920A0000}"/>
    <cellStyle name="Input 2 12 17" xfId="822" xr:uid="{00000000-0005-0000-0000-0000930A0000}"/>
    <cellStyle name="Input 2 12 17 2" xfId="5365" xr:uid="{00000000-0005-0000-0000-0000940A0000}"/>
    <cellStyle name="Input 2 12 17 3" xfId="7263" xr:uid="{00000000-0005-0000-0000-0000950A0000}"/>
    <cellStyle name="Input 2 12 17 4" xfId="3083" xr:uid="{00000000-0005-0000-0000-0000960A0000}"/>
    <cellStyle name="Input 2 12 18" xfId="823" xr:uid="{00000000-0005-0000-0000-0000970A0000}"/>
    <cellStyle name="Input 2 12 18 2" xfId="5366" xr:uid="{00000000-0005-0000-0000-0000980A0000}"/>
    <cellStyle name="Input 2 12 18 3" xfId="7264" xr:uid="{00000000-0005-0000-0000-0000990A0000}"/>
    <cellStyle name="Input 2 12 18 4" xfId="3084" xr:uid="{00000000-0005-0000-0000-00009A0A0000}"/>
    <cellStyle name="Input 2 12 19" xfId="824" xr:uid="{00000000-0005-0000-0000-00009B0A0000}"/>
    <cellStyle name="Input 2 12 19 2" xfId="5367" xr:uid="{00000000-0005-0000-0000-00009C0A0000}"/>
    <cellStyle name="Input 2 12 19 3" xfId="7265" xr:uid="{00000000-0005-0000-0000-00009D0A0000}"/>
    <cellStyle name="Input 2 12 19 4" xfId="3085" xr:uid="{00000000-0005-0000-0000-00009E0A0000}"/>
    <cellStyle name="Input 2 12 2" xfId="825" xr:uid="{00000000-0005-0000-0000-00009F0A0000}"/>
    <cellStyle name="Input 2 12 2 2" xfId="5368" xr:uid="{00000000-0005-0000-0000-0000A00A0000}"/>
    <cellStyle name="Input 2 12 2 3" xfId="7266" xr:uid="{00000000-0005-0000-0000-0000A10A0000}"/>
    <cellStyle name="Input 2 12 2 4" xfId="3086" xr:uid="{00000000-0005-0000-0000-0000A20A0000}"/>
    <cellStyle name="Input 2 12 20" xfId="826" xr:uid="{00000000-0005-0000-0000-0000A30A0000}"/>
    <cellStyle name="Input 2 12 20 2" xfId="5369" xr:uid="{00000000-0005-0000-0000-0000A40A0000}"/>
    <cellStyle name="Input 2 12 20 3" xfId="7267" xr:uid="{00000000-0005-0000-0000-0000A50A0000}"/>
    <cellStyle name="Input 2 12 20 4" xfId="3087" xr:uid="{00000000-0005-0000-0000-0000A60A0000}"/>
    <cellStyle name="Input 2 12 21" xfId="827" xr:uid="{00000000-0005-0000-0000-0000A70A0000}"/>
    <cellStyle name="Input 2 12 21 2" xfId="5370" xr:uid="{00000000-0005-0000-0000-0000A80A0000}"/>
    <cellStyle name="Input 2 12 21 3" xfId="7268" xr:uid="{00000000-0005-0000-0000-0000A90A0000}"/>
    <cellStyle name="Input 2 12 21 4" xfId="3088" xr:uid="{00000000-0005-0000-0000-0000AA0A0000}"/>
    <cellStyle name="Input 2 12 22" xfId="828" xr:uid="{00000000-0005-0000-0000-0000AB0A0000}"/>
    <cellStyle name="Input 2 12 22 2" xfId="5371" xr:uid="{00000000-0005-0000-0000-0000AC0A0000}"/>
    <cellStyle name="Input 2 12 22 3" xfId="7269" xr:uid="{00000000-0005-0000-0000-0000AD0A0000}"/>
    <cellStyle name="Input 2 12 22 4" xfId="3089" xr:uid="{00000000-0005-0000-0000-0000AE0A0000}"/>
    <cellStyle name="Input 2 12 23" xfId="829" xr:uid="{00000000-0005-0000-0000-0000AF0A0000}"/>
    <cellStyle name="Input 2 12 23 2" xfId="5372" xr:uid="{00000000-0005-0000-0000-0000B00A0000}"/>
    <cellStyle name="Input 2 12 23 3" xfId="7270" xr:uid="{00000000-0005-0000-0000-0000B10A0000}"/>
    <cellStyle name="Input 2 12 23 4" xfId="3090" xr:uid="{00000000-0005-0000-0000-0000B20A0000}"/>
    <cellStyle name="Input 2 12 24" xfId="5357" xr:uid="{00000000-0005-0000-0000-0000B30A0000}"/>
    <cellStyle name="Input 2 12 25" xfId="7255" xr:uid="{00000000-0005-0000-0000-0000B40A0000}"/>
    <cellStyle name="Input 2 12 26" xfId="3075" xr:uid="{00000000-0005-0000-0000-0000B50A0000}"/>
    <cellStyle name="Input 2 12 3" xfId="830" xr:uid="{00000000-0005-0000-0000-0000B60A0000}"/>
    <cellStyle name="Input 2 12 3 2" xfId="5373" xr:uid="{00000000-0005-0000-0000-0000B70A0000}"/>
    <cellStyle name="Input 2 12 3 3" xfId="7271" xr:uid="{00000000-0005-0000-0000-0000B80A0000}"/>
    <cellStyle name="Input 2 12 3 4" xfId="3091" xr:uid="{00000000-0005-0000-0000-0000B90A0000}"/>
    <cellStyle name="Input 2 12 4" xfId="831" xr:uid="{00000000-0005-0000-0000-0000BA0A0000}"/>
    <cellStyle name="Input 2 12 4 2" xfId="5374" xr:uid="{00000000-0005-0000-0000-0000BB0A0000}"/>
    <cellStyle name="Input 2 12 4 3" xfId="7272" xr:uid="{00000000-0005-0000-0000-0000BC0A0000}"/>
    <cellStyle name="Input 2 12 4 4" xfId="3092" xr:uid="{00000000-0005-0000-0000-0000BD0A0000}"/>
    <cellStyle name="Input 2 12 5" xfId="832" xr:uid="{00000000-0005-0000-0000-0000BE0A0000}"/>
    <cellStyle name="Input 2 12 5 2" xfId="5375" xr:uid="{00000000-0005-0000-0000-0000BF0A0000}"/>
    <cellStyle name="Input 2 12 5 3" xfId="7273" xr:uid="{00000000-0005-0000-0000-0000C00A0000}"/>
    <cellStyle name="Input 2 12 5 4" xfId="3093" xr:uid="{00000000-0005-0000-0000-0000C10A0000}"/>
    <cellStyle name="Input 2 12 6" xfId="833" xr:uid="{00000000-0005-0000-0000-0000C20A0000}"/>
    <cellStyle name="Input 2 12 6 2" xfId="5376" xr:uid="{00000000-0005-0000-0000-0000C30A0000}"/>
    <cellStyle name="Input 2 12 6 3" xfId="7274" xr:uid="{00000000-0005-0000-0000-0000C40A0000}"/>
    <cellStyle name="Input 2 12 6 4" xfId="3094" xr:uid="{00000000-0005-0000-0000-0000C50A0000}"/>
    <cellStyle name="Input 2 12 7" xfId="834" xr:uid="{00000000-0005-0000-0000-0000C60A0000}"/>
    <cellStyle name="Input 2 12 7 2" xfId="5377" xr:uid="{00000000-0005-0000-0000-0000C70A0000}"/>
    <cellStyle name="Input 2 12 7 3" xfId="7275" xr:uid="{00000000-0005-0000-0000-0000C80A0000}"/>
    <cellStyle name="Input 2 12 7 4" xfId="3095" xr:uid="{00000000-0005-0000-0000-0000C90A0000}"/>
    <cellStyle name="Input 2 12 8" xfId="835" xr:uid="{00000000-0005-0000-0000-0000CA0A0000}"/>
    <cellStyle name="Input 2 12 8 2" xfId="5378" xr:uid="{00000000-0005-0000-0000-0000CB0A0000}"/>
    <cellStyle name="Input 2 12 8 3" xfId="7276" xr:uid="{00000000-0005-0000-0000-0000CC0A0000}"/>
    <cellStyle name="Input 2 12 8 4" xfId="3096" xr:uid="{00000000-0005-0000-0000-0000CD0A0000}"/>
    <cellStyle name="Input 2 12 9" xfId="836" xr:uid="{00000000-0005-0000-0000-0000CE0A0000}"/>
    <cellStyle name="Input 2 12 9 2" xfId="5379" xr:uid="{00000000-0005-0000-0000-0000CF0A0000}"/>
    <cellStyle name="Input 2 12 9 3" xfId="7277" xr:uid="{00000000-0005-0000-0000-0000D00A0000}"/>
    <cellStyle name="Input 2 12 9 4" xfId="3097" xr:uid="{00000000-0005-0000-0000-0000D10A0000}"/>
    <cellStyle name="Input 2 13" xfId="837" xr:uid="{00000000-0005-0000-0000-0000D20A0000}"/>
    <cellStyle name="Input 2 13 10" xfId="838" xr:uid="{00000000-0005-0000-0000-0000D30A0000}"/>
    <cellStyle name="Input 2 13 10 2" xfId="5381" xr:uid="{00000000-0005-0000-0000-0000D40A0000}"/>
    <cellStyle name="Input 2 13 10 3" xfId="7279" xr:uid="{00000000-0005-0000-0000-0000D50A0000}"/>
    <cellStyle name="Input 2 13 10 4" xfId="3099" xr:uid="{00000000-0005-0000-0000-0000D60A0000}"/>
    <cellStyle name="Input 2 13 11" xfId="839" xr:uid="{00000000-0005-0000-0000-0000D70A0000}"/>
    <cellStyle name="Input 2 13 11 2" xfId="5382" xr:uid="{00000000-0005-0000-0000-0000D80A0000}"/>
    <cellStyle name="Input 2 13 11 3" xfId="7280" xr:uid="{00000000-0005-0000-0000-0000D90A0000}"/>
    <cellStyle name="Input 2 13 11 4" xfId="3100" xr:uid="{00000000-0005-0000-0000-0000DA0A0000}"/>
    <cellStyle name="Input 2 13 12" xfId="840" xr:uid="{00000000-0005-0000-0000-0000DB0A0000}"/>
    <cellStyle name="Input 2 13 12 2" xfId="5383" xr:uid="{00000000-0005-0000-0000-0000DC0A0000}"/>
    <cellStyle name="Input 2 13 12 3" xfId="7281" xr:uid="{00000000-0005-0000-0000-0000DD0A0000}"/>
    <cellStyle name="Input 2 13 12 4" xfId="3101" xr:uid="{00000000-0005-0000-0000-0000DE0A0000}"/>
    <cellStyle name="Input 2 13 13" xfId="841" xr:uid="{00000000-0005-0000-0000-0000DF0A0000}"/>
    <cellStyle name="Input 2 13 13 2" xfId="5384" xr:uid="{00000000-0005-0000-0000-0000E00A0000}"/>
    <cellStyle name="Input 2 13 13 3" xfId="7282" xr:uid="{00000000-0005-0000-0000-0000E10A0000}"/>
    <cellStyle name="Input 2 13 13 4" xfId="3102" xr:uid="{00000000-0005-0000-0000-0000E20A0000}"/>
    <cellStyle name="Input 2 13 14" xfId="842" xr:uid="{00000000-0005-0000-0000-0000E30A0000}"/>
    <cellStyle name="Input 2 13 14 2" xfId="5385" xr:uid="{00000000-0005-0000-0000-0000E40A0000}"/>
    <cellStyle name="Input 2 13 14 3" xfId="7283" xr:uid="{00000000-0005-0000-0000-0000E50A0000}"/>
    <cellStyle name="Input 2 13 14 4" xfId="3103" xr:uid="{00000000-0005-0000-0000-0000E60A0000}"/>
    <cellStyle name="Input 2 13 15" xfId="843" xr:uid="{00000000-0005-0000-0000-0000E70A0000}"/>
    <cellStyle name="Input 2 13 15 2" xfId="5386" xr:uid="{00000000-0005-0000-0000-0000E80A0000}"/>
    <cellStyle name="Input 2 13 15 3" xfId="7284" xr:uid="{00000000-0005-0000-0000-0000E90A0000}"/>
    <cellStyle name="Input 2 13 15 4" xfId="3104" xr:uid="{00000000-0005-0000-0000-0000EA0A0000}"/>
    <cellStyle name="Input 2 13 16" xfId="844" xr:uid="{00000000-0005-0000-0000-0000EB0A0000}"/>
    <cellStyle name="Input 2 13 16 2" xfId="5387" xr:uid="{00000000-0005-0000-0000-0000EC0A0000}"/>
    <cellStyle name="Input 2 13 16 3" xfId="7285" xr:uid="{00000000-0005-0000-0000-0000ED0A0000}"/>
    <cellStyle name="Input 2 13 16 4" xfId="3105" xr:uid="{00000000-0005-0000-0000-0000EE0A0000}"/>
    <cellStyle name="Input 2 13 17" xfId="845" xr:uid="{00000000-0005-0000-0000-0000EF0A0000}"/>
    <cellStyle name="Input 2 13 17 2" xfId="5388" xr:uid="{00000000-0005-0000-0000-0000F00A0000}"/>
    <cellStyle name="Input 2 13 17 3" xfId="7286" xr:uid="{00000000-0005-0000-0000-0000F10A0000}"/>
    <cellStyle name="Input 2 13 17 4" xfId="3106" xr:uid="{00000000-0005-0000-0000-0000F20A0000}"/>
    <cellStyle name="Input 2 13 18" xfId="846" xr:uid="{00000000-0005-0000-0000-0000F30A0000}"/>
    <cellStyle name="Input 2 13 18 2" xfId="5389" xr:uid="{00000000-0005-0000-0000-0000F40A0000}"/>
    <cellStyle name="Input 2 13 18 3" xfId="7287" xr:uid="{00000000-0005-0000-0000-0000F50A0000}"/>
    <cellStyle name="Input 2 13 18 4" xfId="3107" xr:uid="{00000000-0005-0000-0000-0000F60A0000}"/>
    <cellStyle name="Input 2 13 19" xfId="847" xr:uid="{00000000-0005-0000-0000-0000F70A0000}"/>
    <cellStyle name="Input 2 13 19 2" xfId="5390" xr:uid="{00000000-0005-0000-0000-0000F80A0000}"/>
    <cellStyle name="Input 2 13 19 3" xfId="7288" xr:uid="{00000000-0005-0000-0000-0000F90A0000}"/>
    <cellStyle name="Input 2 13 19 4" xfId="3108" xr:uid="{00000000-0005-0000-0000-0000FA0A0000}"/>
    <cellStyle name="Input 2 13 2" xfId="848" xr:uid="{00000000-0005-0000-0000-0000FB0A0000}"/>
    <cellStyle name="Input 2 13 2 2" xfId="5391" xr:uid="{00000000-0005-0000-0000-0000FC0A0000}"/>
    <cellStyle name="Input 2 13 2 3" xfId="7289" xr:uid="{00000000-0005-0000-0000-0000FD0A0000}"/>
    <cellStyle name="Input 2 13 2 4" xfId="3109" xr:uid="{00000000-0005-0000-0000-0000FE0A0000}"/>
    <cellStyle name="Input 2 13 20" xfId="849" xr:uid="{00000000-0005-0000-0000-0000FF0A0000}"/>
    <cellStyle name="Input 2 13 20 2" xfId="5392" xr:uid="{00000000-0005-0000-0000-0000000B0000}"/>
    <cellStyle name="Input 2 13 20 3" xfId="7290" xr:uid="{00000000-0005-0000-0000-0000010B0000}"/>
    <cellStyle name="Input 2 13 20 4" xfId="3110" xr:uid="{00000000-0005-0000-0000-0000020B0000}"/>
    <cellStyle name="Input 2 13 21" xfId="850" xr:uid="{00000000-0005-0000-0000-0000030B0000}"/>
    <cellStyle name="Input 2 13 21 2" xfId="5393" xr:uid="{00000000-0005-0000-0000-0000040B0000}"/>
    <cellStyle name="Input 2 13 21 3" xfId="7291" xr:uid="{00000000-0005-0000-0000-0000050B0000}"/>
    <cellStyle name="Input 2 13 21 4" xfId="3111" xr:uid="{00000000-0005-0000-0000-0000060B0000}"/>
    <cellStyle name="Input 2 13 22" xfId="851" xr:uid="{00000000-0005-0000-0000-0000070B0000}"/>
    <cellStyle name="Input 2 13 22 2" xfId="5394" xr:uid="{00000000-0005-0000-0000-0000080B0000}"/>
    <cellStyle name="Input 2 13 22 3" xfId="7292" xr:uid="{00000000-0005-0000-0000-0000090B0000}"/>
    <cellStyle name="Input 2 13 22 4" xfId="3112" xr:uid="{00000000-0005-0000-0000-00000A0B0000}"/>
    <cellStyle name="Input 2 13 23" xfId="852" xr:uid="{00000000-0005-0000-0000-00000B0B0000}"/>
    <cellStyle name="Input 2 13 23 2" xfId="5395" xr:uid="{00000000-0005-0000-0000-00000C0B0000}"/>
    <cellStyle name="Input 2 13 23 3" xfId="7293" xr:uid="{00000000-0005-0000-0000-00000D0B0000}"/>
    <cellStyle name="Input 2 13 23 4" xfId="3113" xr:uid="{00000000-0005-0000-0000-00000E0B0000}"/>
    <cellStyle name="Input 2 13 24" xfId="5380" xr:uid="{00000000-0005-0000-0000-00000F0B0000}"/>
    <cellStyle name="Input 2 13 25" xfId="7278" xr:uid="{00000000-0005-0000-0000-0000100B0000}"/>
    <cellStyle name="Input 2 13 26" xfId="3098" xr:uid="{00000000-0005-0000-0000-0000110B0000}"/>
    <cellStyle name="Input 2 13 3" xfId="853" xr:uid="{00000000-0005-0000-0000-0000120B0000}"/>
    <cellStyle name="Input 2 13 3 2" xfId="5396" xr:uid="{00000000-0005-0000-0000-0000130B0000}"/>
    <cellStyle name="Input 2 13 3 3" xfId="7294" xr:uid="{00000000-0005-0000-0000-0000140B0000}"/>
    <cellStyle name="Input 2 13 3 4" xfId="3114" xr:uid="{00000000-0005-0000-0000-0000150B0000}"/>
    <cellStyle name="Input 2 13 4" xfId="854" xr:uid="{00000000-0005-0000-0000-0000160B0000}"/>
    <cellStyle name="Input 2 13 4 2" xfId="5397" xr:uid="{00000000-0005-0000-0000-0000170B0000}"/>
    <cellStyle name="Input 2 13 4 3" xfId="7295" xr:uid="{00000000-0005-0000-0000-0000180B0000}"/>
    <cellStyle name="Input 2 13 4 4" xfId="3115" xr:uid="{00000000-0005-0000-0000-0000190B0000}"/>
    <cellStyle name="Input 2 13 5" xfId="855" xr:uid="{00000000-0005-0000-0000-00001A0B0000}"/>
    <cellStyle name="Input 2 13 5 2" xfId="5398" xr:uid="{00000000-0005-0000-0000-00001B0B0000}"/>
    <cellStyle name="Input 2 13 5 3" xfId="7296" xr:uid="{00000000-0005-0000-0000-00001C0B0000}"/>
    <cellStyle name="Input 2 13 5 4" xfId="3116" xr:uid="{00000000-0005-0000-0000-00001D0B0000}"/>
    <cellStyle name="Input 2 13 6" xfId="856" xr:uid="{00000000-0005-0000-0000-00001E0B0000}"/>
    <cellStyle name="Input 2 13 6 2" xfId="5399" xr:uid="{00000000-0005-0000-0000-00001F0B0000}"/>
    <cellStyle name="Input 2 13 6 3" xfId="7297" xr:uid="{00000000-0005-0000-0000-0000200B0000}"/>
    <cellStyle name="Input 2 13 6 4" xfId="3117" xr:uid="{00000000-0005-0000-0000-0000210B0000}"/>
    <cellStyle name="Input 2 13 7" xfId="857" xr:uid="{00000000-0005-0000-0000-0000220B0000}"/>
    <cellStyle name="Input 2 13 7 2" xfId="5400" xr:uid="{00000000-0005-0000-0000-0000230B0000}"/>
    <cellStyle name="Input 2 13 7 3" xfId="7298" xr:uid="{00000000-0005-0000-0000-0000240B0000}"/>
    <cellStyle name="Input 2 13 7 4" xfId="3118" xr:uid="{00000000-0005-0000-0000-0000250B0000}"/>
    <cellStyle name="Input 2 13 8" xfId="858" xr:uid="{00000000-0005-0000-0000-0000260B0000}"/>
    <cellStyle name="Input 2 13 8 2" xfId="5401" xr:uid="{00000000-0005-0000-0000-0000270B0000}"/>
    <cellStyle name="Input 2 13 8 3" xfId="7299" xr:uid="{00000000-0005-0000-0000-0000280B0000}"/>
    <cellStyle name="Input 2 13 8 4" xfId="3119" xr:uid="{00000000-0005-0000-0000-0000290B0000}"/>
    <cellStyle name="Input 2 13 9" xfId="859" xr:uid="{00000000-0005-0000-0000-00002A0B0000}"/>
    <cellStyle name="Input 2 13 9 2" xfId="5402" xr:uid="{00000000-0005-0000-0000-00002B0B0000}"/>
    <cellStyle name="Input 2 13 9 3" xfId="7300" xr:uid="{00000000-0005-0000-0000-00002C0B0000}"/>
    <cellStyle name="Input 2 13 9 4" xfId="3120" xr:uid="{00000000-0005-0000-0000-00002D0B0000}"/>
    <cellStyle name="Input 2 14" xfId="860" xr:uid="{00000000-0005-0000-0000-00002E0B0000}"/>
    <cellStyle name="Input 2 14 10" xfId="861" xr:uid="{00000000-0005-0000-0000-00002F0B0000}"/>
    <cellStyle name="Input 2 14 10 2" xfId="5404" xr:uid="{00000000-0005-0000-0000-0000300B0000}"/>
    <cellStyle name="Input 2 14 10 3" xfId="7302" xr:uid="{00000000-0005-0000-0000-0000310B0000}"/>
    <cellStyle name="Input 2 14 10 4" xfId="3122" xr:uid="{00000000-0005-0000-0000-0000320B0000}"/>
    <cellStyle name="Input 2 14 11" xfId="862" xr:uid="{00000000-0005-0000-0000-0000330B0000}"/>
    <cellStyle name="Input 2 14 11 2" xfId="5405" xr:uid="{00000000-0005-0000-0000-0000340B0000}"/>
    <cellStyle name="Input 2 14 11 3" xfId="7303" xr:uid="{00000000-0005-0000-0000-0000350B0000}"/>
    <cellStyle name="Input 2 14 11 4" xfId="3123" xr:uid="{00000000-0005-0000-0000-0000360B0000}"/>
    <cellStyle name="Input 2 14 12" xfId="863" xr:uid="{00000000-0005-0000-0000-0000370B0000}"/>
    <cellStyle name="Input 2 14 12 2" xfId="5406" xr:uid="{00000000-0005-0000-0000-0000380B0000}"/>
    <cellStyle name="Input 2 14 12 3" xfId="7304" xr:uid="{00000000-0005-0000-0000-0000390B0000}"/>
    <cellStyle name="Input 2 14 12 4" xfId="3124" xr:uid="{00000000-0005-0000-0000-00003A0B0000}"/>
    <cellStyle name="Input 2 14 13" xfId="864" xr:uid="{00000000-0005-0000-0000-00003B0B0000}"/>
    <cellStyle name="Input 2 14 13 2" xfId="5407" xr:uid="{00000000-0005-0000-0000-00003C0B0000}"/>
    <cellStyle name="Input 2 14 13 3" xfId="7305" xr:uid="{00000000-0005-0000-0000-00003D0B0000}"/>
    <cellStyle name="Input 2 14 13 4" xfId="3125" xr:uid="{00000000-0005-0000-0000-00003E0B0000}"/>
    <cellStyle name="Input 2 14 14" xfId="865" xr:uid="{00000000-0005-0000-0000-00003F0B0000}"/>
    <cellStyle name="Input 2 14 14 2" xfId="5408" xr:uid="{00000000-0005-0000-0000-0000400B0000}"/>
    <cellStyle name="Input 2 14 14 3" xfId="7306" xr:uid="{00000000-0005-0000-0000-0000410B0000}"/>
    <cellStyle name="Input 2 14 14 4" xfId="3126" xr:uid="{00000000-0005-0000-0000-0000420B0000}"/>
    <cellStyle name="Input 2 14 15" xfId="866" xr:uid="{00000000-0005-0000-0000-0000430B0000}"/>
    <cellStyle name="Input 2 14 15 2" xfId="5409" xr:uid="{00000000-0005-0000-0000-0000440B0000}"/>
    <cellStyle name="Input 2 14 15 3" xfId="7307" xr:uid="{00000000-0005-0000-0000-0000450B0000}"/>
    <cellStyle name="Input 2 14 15 4" xfId="3127" xr:uid="{00000000-0005-0000-0000-0000460B0000}"/>
    <cellStyle name="Input 2 14 16" xfId="867" xr:uid="{00000000-0005-0000-0000-0000470B0000}"/>
    <cellStyle name="Input 2 14 16 2" xfId="5410" xr:uid="{00000000-0005-0000-0000-0000480B0000}"/>
    <cellStyle name="Input 2 14 16 3" xfId="7308" xr:uid="{00000000-0005-0000-0000-0000490B0000}"/>
    <cellStyle name="Input 2 14 16 4" xfId="3128" xr:uid="{00000000-0005-0000-0000-00004A0B0000}"/>
    <cellStyle name="Input 2 14 17" xfId="868" xr:uid="{00000000-0005-0000-0000-00004B0B0000}"/>
    <cellStyle name="Input 2 14 17 2" xfId="5411" xr:uid="{00000000-0005-0000-0000-00004C0B0000}"/>
    <cellStyle name="Input 2 14 17 3" xfId="7309" xr:uid="{00000000-0005-0000-0000-00004D0B0000}"/>
    <cellStyle name="Input 2 14 17 4" xfId="3129" xr:uid="{00000000-0005-0000-0000-00004E0B0000}"/>
    <cellStyle name="Input 2 14 18" xfId="869" xr:uid="{00000000-0005-0000-0000-00004F0B0000}"/>
    <cellStyle name="Input 2 14 18 2" xfId="5412" xr:uid="{00000000-0005-0000-0000-0000500B0000}"/>
    <cellStyle name="Input 2 14 18 3" xfId="7310" xr:uid="{00000000-0005-0000-0000-0000510B0000}"/>
    <cellStyle name="Input 2 14 18 4" xfId="3130" xr:uid="{00000000-0005-0000-0000-0000520B0000}"/>
    <cellStyle name="Input 2 14 19" xfId="870" xr:uid="{00000000-0005-0000-0000-0000530B0000}"/>
    <cellStyle name="Input 2 14 19 2" xfId="5413" xr:uid="{00000000-0005-0000-0000-0000540B0000}"/>
    <cellStyle name="Input 2 14 19 3" xfId="7311" xr:uid="{00000000-0005-0000-0000-0000550B0000}"/>
    <cellStyle name="Input 2 14 19 4" xfId="3131" xr:uid="{00000000-0005-0000-0000-0000560B0000}"/>
    <cellStyle name="Input 2 14 2" xfId="871" xr:uid="{00000000-0005-0000-0000-0000570B0000}"/>
    <cellStyle name="Input 2 14 2 2" xfId="5414" xr:uid="{00000000-0005-0000-0000-0000580B0000}"/>
    <cellStyle name="Input 2 14 2 3" xfId="7312" xr:uid="{00000000-0005-0000-0000-0000590B0000}"/>
    <cellStyle name="Input 2 14 2 4" xfId="3132" xr:uid="{00000000-0005-0000-0000-00005A0B0000}"/>
    <cellStyle name="Input 2 14 20" xfId="872" xr:uid="{00000000-0005-0000-0000-00005B0B0000}"/>
    <cellStyle name="Input 2 14 20 2" xfId="5415" xr:uid="{00000000-0005-0000-0000-00005C0B0000}"/>
    <cellStyle name="Input 2 14 20 3" xfId="7313" xr:uid="{00000000-0005-0000-0000-00005D0B0000}"/>
    <cellStyle name="Input 2 14 20 4" xfId="3133" xr:uid="{00000000-0005-0000-0000-00005E0B0000}"/>
    <cellStyle name="Input 2 14 21" xfId="873" xr:uid="{00000000-0005-0000-0000-00005F0B0000}"/>
    <cellStyle name="Input 2 14 21 2" xfId="5416" xr:uid="{00000000-0005-0000-0000-0000600B0000}"/>
    <cellStyle name="Input 2 14 21 3" xfId="7314" xr:uid="{00000000-0005-0000-0000-0000610B0000}"/>
    <cellStyle name="Input 2 14 21 4" xfId="3134" xr:uid="{00000000-0005-0000-0000-0000620B0000}"/>
    <cellStyle name="Input 2 14 22" xfId="874" xr:uid="{00000000-0005-0000-0000-0000630B0000}"/>
    <cellStyle name="Input 2 14 22 2" xfId="5417" xr:uid="{00000000-0005-0000-0000-0000640B0000}"/>
    <cellStyle name="Input 2 14 22 3" xfId="7315" xr:uid="{00000000-0005-0000-0000-0000650B0000}"/>
    <cellStyle name="Input 2 14 22 4" xfId="3135" xr:uid="{00000000-0005-0000-0000-0000660B0000}"/>
    <cellStyle name="Input 2 14 23" xfId="875" xr:uid="{00000000-0005-0000-0000-0000670B0000}"/>
    <cellStyle name="Input 2 14 23 2" xfId="5418" xr:uid="{00000000-0005-0000-0000-0000680B0000}"/>
    <cellStyle name="Input 2 14 23 3" xfId="7316" xr:uid="{00000000-0005-0000-0000-0000690B0000}"/>
    <cellStyle name="Input 2 14 23 4" xfId="3136" xr:uid="{00000000-0005-0000-0000-00006A0B0000}"/>
    <cellStyle name="Input 2 14 24" xfId="5403" xr:uid="{00000000-0005-0000-0000-00006B0B0000}"/>
    <cellStyle name="Input 2 14 25" xfId="7301" xr:uid="{00000000-0005-0000-0000-00006C0B0000}"/>
    <cellStyle name="Input 2 14 26" xfId="3121" xr:uid="{00000000-0005-0000-0000-00006D0B0000}"/>
    <cellStyle name="Input 2 14 3" xfId="876" xr:uid="{00000000-0005-0000-0000-00006E0B0000}"/>
    <cellStyle name="Input 2 14 3 2" xfId="5419" xr:uid="{00000000-0005-0000-0000-00006F0B0000}"/>
    <cellStyle name="Input 2 14 3 3" xfId="7317" xr:uid="{00000000-0005-0000-0000-0000700B0000}"/>
    <cellStyle name="Input 2 14 3 4" xfId="3137" xr:uid="{00000000-0005-0000-0000-0000710B0000}"/>
    <cellStyle name="Input 2 14 4" xfId="877" xr:uid="{00000000-0005-0000-0000-0000720B0000}"/>
    <cellStyle name="Input 2 14 4 2" xfId="5420" xr:uid="{00000000-0005-0000-0000-0000730B0000}"/>
    <cellStyle name="Input 2 14 4 3" xfId="7318" xr:uid="{00000000-0005-0000-0000-0000740B0000}"/>
    <cellStyle name="Input 2 14 4 4" xfId="3138" xr:uid="{00000000-0005-0000-0000-0000750B0000}"/>
    <cellStyle name="Input 2 14 5" xfId="878" xr:uid="{00000000-0005-0000-0000-0000760B0000}"/>
    <cellStyle name="Input 2 14 5 2" xfId="5421" xr:uid="{00000000-0005-0000-0000-0000770B0000}"/>
    <cellStyle name="Input 2 14 5 3" xfId="7319" xr:uid="{00000000-0005-0000-0000-0000780B0000}"/>
    <cellStyle name="Input 2 14 5 4" xfId="3139" xr:uid="{00000000-0005-0000-0000-0000790B0000}"/>
    <cellStyle name="Input 2 14 6" xfId="879" xr:uid="{00000000-0005-0000-0000-00007A0B0000}"/>
    <cellStyle name="Input 2 14 6 2" xfId="5422" xr:uid="{00000000-0005-0000-0000-00007B0B0000}"/>
    <cellStyle name="Input 2 14 6 3" xfId="7320" xr:uid="{00000000-0005-0000-0000-00007C0B0000}"/>
    <cellStyle name="Input 2 14 6 4" xfId="3140" xr:uid="{00000000-0005-0000-0000-00007D0B0000}"/>
    <cellStyle name="Input 2 14 7" xfId="880" xr:uid="{00000000-0005-0000-0000-00007E0B0000}"/>
    <cellStyle name="Input 2 14 7 2" xfId="5423" xr:uid="{00000000-0005-0000-0000-00007F0B0000}"/>
    <cellStyle name="Input 2 14 7 3" xfId="7321" xr:uid="{00000000-0005-0000-0000-0000800B0000}"/>
    <cellStyle name="Input 2 14 7 4" xfId="3141" xr:uid="{00000000-0005-0000-0000-0000810B0000}"/>
    <cellStyle name="Input 2 14 8" xfId="881" xr:uid="{00000000-0005-0000-0000-0000820B0000}"/>
    <cellStyle name="Input 2 14 8 2" xfId="5424" xr:uid="{00000000-0005-0000-0000-0000830B0000}"/>
    <cellStyle name="Input 2 14 8 3" xfId="7322" xr:uid="{00000000-0005-0000-0000-0000840B0000}"/>
    <cellStyle name="Input 2 14 8 4" xfId="3142" xr:uid="{00000000-0005-0000-0000-0000850B0000}"/>
    <cellStyle name="Input 2 14 9" xfId="882" xr:uid="{00000000-0005-0000-0000-0000860B0000}"/>
    <cellStyle name="Input 2 14 9 2" xfId="5425" xr:uid="{00000000-0005-0000-0000-0000870B0000}"/>
    <cellStyle name="Input 2 14 9 3" xfId="7323" xr:uid="{00000000-0005-0000-0000-0000880B0000}"/>
    <cellStyle name="Input 2 14 9 4" xfId="3143" xr:uid="{00000000-0005-0000-0000-0000890B0000}"/>
    <cellStyle name="Input 2 15" xfId="883" xr:uid="{00000000-0005-0000-0000-00008A0B0000}"/>
    <cellStyle name="Input 2 15 10" xfId="884" xr:uid="{00000000-0005-0000-0000-00008B0B0000}"/>
    <cellStyle name="Input 2 15 10 2" xfId="5427" xr:uid="{00000000-0005-0000-0000-00008C0B0000}"/>
    <cellStyle name="Input 2 15 10 3" xfId="7325" xr:uid="{00000000-0005-0000-0000-00008D0B0000}"/>
    <cellStyle name="Input 2 15 10 4" xfId="3145" xr:uid="{00000000-0005-0000-0000-00008E0B0000}"/>
    <cellStyle name="Input 2 15 11" xfId="885" xr:uid="{00000000-0005-0000-0000-00008F0B0000}"/>
    <cellStyle name="Input 2 15 11 2" xfId="5428" xr:uid="{00000000-0005-0000-0000-0000900B0000}"/>
    <cellStyle name="Input 2 15 11 3" xfId="7326" xr:uid="{00000000-0005-0000-0000-0000910B0000}"/>
    <cellStyle name="Input 2 15 11 4" xfId="3146" xr:uid="{00000000-0005-0000-0000-0000920B0000}"/>
    <cellStyle name="Input 2 15 12" xfId="886" xr:uid="{00000000-0005-0000-0000-0000930B0000}"/>
    <cellStyle name="Input 2 15 12 2" xfId="5429" xr:uid="{00000000-0005-0000-0000-0000940B0000}"/>
    <cellStyle name="Input 2 15 12 3" xfId="7327" xr:uid="{00000000-0005-0000-0000-0000950B0000}"/>
    <cellStyle name="Input 2 15 12 4" xfId="3147" xr:uid="{00000000-0005-0000-0000-0000960B0000}"/>
    <cellStyle name="Input 2 15 13" xfId="887" xr:uid="{00000000-0005-0000-0000-0000970B0000}"/>
    <cellStyle name="Input 2 15 13 2" xfId="5430" xr:uid="{00000000-0005-0000-0000-0000980B0000}"/>
    <cellStyle name="Input 2 15 13 3" xfId="7328" xr:uid="{00000000-0005-0000-0000-0000990B0000}"/>
    <cellStyle name="Input 2 15 13 4" xfId="3148" xr:uid="{00000000-0005-0000-0000-00009A0B0000}"/>
    <cellStyle name="Input 2 15 14" xfId="888" xr:uid="{00000000-0005-0000-0000-00009B0B0000}"/>
    <cellStyle name="Input 2 15 14 2" xfId="5431" xr:uid="{00000000-0005-0000-0000-00009C0B0000}"/>
    <cellStyle name="Input 2 15 14 3" xfId="7329" xr:uid="{00000000-0005-0000-0000-00009D0B0000}"/>
    <cellStyle name="Input 2 15 14 4" xfId="3149" xr:uid="{00000000-0005-0000-0000-00009E0B0000}"/>
    <cellStyle name="Input 2 15 15" xfId="889" xr:uid="{00000000-0005-0000-0000-00009F0B0000}"/>
    <cellStyle name="Input 2 15 15 2" xfId="5432" xr:uid="{00000000-0005-0000-0000-0000A00B0000}"/>
    <cellStyle name="Input 2 15 15 3" xfId="7330" xr:uid="{00000000-0005-0000-0000-0000A10B0000}"/>
    <cellStyle name="Input 2 15 15 4" xfId="3150" xr:uid="{00000000-0005-0000-0000-0000A20B0000}"/>
    <cellStyle name="Input 2 15 16" xfId="890" xr:uid="{00000000-0005-0000-0000-0000A30B0000}"/>
    <cellStyle name="Input 2 15 16 2" xfId="5433" xr:uid="{00000000-0005-0000-0000-0000A40B0000}"/>
    <cellStyle name="Input 2 15 16 3" xfId="7331" xr:uid="{00000000-0005-0000-0000-0000A50B0000}"/>
    <cellStyle name="Input 2 15 16 4" xfId="3151" xr:uid="{00000000-0005-0000-0000-0000A60B0000}"/>
    <cellStyle name="Input 2 15 17" xfId="891" xr:uid="{00000000-0005-0000-0000-0000A70B0000}"/>
    <cellStyle name="Input 2 15 17 2" xfId="5434" xr:uid="{00000000-0005-0000-0000-0000A80B0000}"/>
    <cellStyle name="Input 2 15 17 3" xfId="7332" xr:uid="{00000000-0005-0000-0000-0000A90B0000}"/>
    <cellStyle name="Input 2 15 17 4" xfId="3152" xr:uid="{00000000-0005-0000-0000-0000AA0B0000}"/>
    <cellStyle name="Input 2 15 18" xfId="892" xr:uid="{00000000-0005-0000-0000-0000AB0B0000}"/>
    <cellStyle name="Input 2 15 18 2" xfId="5435" xr:uid="{00000000-0005-0000-0000-0000AC0B0000}"/>
    <cellStyle name="Input 2 15 18 3" xfId="7333" xr:uid="{00000000-0005-0000-0000-0000AD0B0000}"/>
    <cellStyle name="Input 2 15 18 4" xfId="3153" xr:uid="{00000000-0005-0000-0000-0000AE0B0000}"/>
    <cellStyle name="Input 2 15 19" xfId="893" xr:uid="{00000000-0005-0000-0000-0000AF0B0000}"/>
    <cellStyle name="Input 2 15 19 2" xfId="5436" xr:uid="{00000000-0005-0000-0000-0000B00B0000}"/>
    <cellStyle name="Input 2 15 19 3" xfId="7334" xr:uid="{00000000-0005-0000-0000-0000B10B0000}"/>
    <cellStyle name="Input 2 15 19 4" xfId="3154" xr:uid="{00000000-0005-0000-0000-0000B20B0000}"/>
    <cellStyle name="Input 2 15 2" xfId="894" xr:uid="{00000000-0005-0000-0000-0000B30B0000}"/>
    <cellStyle name="Input 2 15 2 2" xfId="5437" xr:uid="{00000000-0005-0000-0000-0000B40B0000}"/>
    <cellStyle name="Input 2 15 2 3" xfId="7335" xr:uid="{00000000-0005-0000-0000-0000B50B0000}"/>
    <cellStyle name="Input 2 15 2 4" xfId="3155" xr:uid="{00000000-0005-0000-0000-0000B60B0000}"/>
    <cellStyle name="Input 2 15 20" xfId="895" xr:uid="{00000000-0005-0000-0000-0000B70B0000}"/>
    <cellStyle name="Input 2 15 20 2" xfId="5438" xr:uid="{00000000-0005-0000-0000-0000B80B0000}"/>
    <cellStyle name="Input 2 15 20 3" xfId="7336" xr:uid="{00000000-0005-0000-0000-0000B90B0000}"/>
    <cellStyle name="Input 2 15 20 4" xfId="3156" xr:uid="{00000000-0005-0000-0000-0000BA0B0000}"/>
    <cellStyle name="Input 2 15 21" xfId="896" xr:uid="{00000000-0005-0000-0000-0000BB0B0000}"/>
    <cellStyle name="Input 2 15 21 2" xfId="5439" xr:uid="{00000000-0005-0000-0000-0000BC0B0000}"/>
    <cellStyle name="Input 2 15 21 3" xfId="7337" xr:uid="{00000000-0005-0000-0000-0000BD0B0000}"/>
    <cellStyle name="Input 2 15 21 4" xfId="3157" xr:uid="{00000000-0005-0000-0000-0000BE0B0000}"/>
    <cellStyle name="Input 2 15 22" xfId="897" xr:uid="{00000000-0005-0000-0000-0000BF0B0000}"/>
    <cellStyle name="Input 2 15 22 2" xfId="5440" xr:uid="{00000000-0005-0000-0000-0000C00B0000}"/>
    <cellStyle name="Input 2 15 22 3" xfId="7338" xr:uid="{00000000-0005-0000-0000-0000C10B0000}"/>
    <cellStyle name="Input 2 15 22 4" xfId="3158" xr:uid="{00000000-0005-0000-0000-0000C20B0000}"/>
    <cellStyle name="Input 2 15 23" xfId="898" xr:uid="{00000000-0005-0000-0000-0000C30B0000}"/>
    <cellStyle name="Input 2 15 23 2" xfId="5441" xr:uid="{00000000-0005-0000-0000-0000C40B0000}"/>
    <cellStyle name="Input 2 15 23 3" xfId="7339" xr:uid="{00000000-0005-0000-0000-0000C50B0000}"/>
    <cellStyle name="Input 2 15 23 4" xfId="3159" xr:uid="{00000000-0005-0000-0000-0000C60B0000}"/>
    <cellStyle name="Input 2 15 24" xfId="5426" xr:uid="{00000000-0005-0000-0000-0000C70B0000}"/>
    <cellStyle name="Input 2 15 25" xfId="7324" xr:uid="{00000000-0005-0000-0000-0000C80B0000}"/>
    <cellStyle name="Input 2 15 26" xfId="3144" xr:uid="{00000000-0005-0000-0000-0000C90B0000}"/>
    <cellStyle name="Input 2 15 3" xfId="899" xr:uid="{00000000-0005-0000-0000-0000CA0B0000}"/>
    <cellStyle name="Input 2 15 3 2" xfId="5442" xr:uid="{00000000-0005-0000-0000-0000CB0B0000}"/>
    <cellStyle name="Input 2 15 3 3" xfId="7340" xr:uid="{00000000-0005-0000-0000-0000CC0B0000}"/>
    <cellStyle name="Input 2 15 3 4" xfId="3160" xr:uid="{00000000-0005-0000-0000-0000CD0B0000}"/>
    <cellStyle name="Input 2 15 4" xfId="900" xr:uid="{00000000-0005-0000-0000-0000CE0B0000}"/>
    <cellStyle name="Input 2 15 4 2" xfId="5443" xr:uid="{00000000-0005-0000-0000-0000CF0B0000}"/>
    <cellStyle name="Input 2 15 4 3" xfId="7341" xr:uid="{00000000-0005-0000-0000-0000D00B0000}"/>
    <cellStyle name="Input 2 15 4 4" xfId="3161" xr:uid="{00000000-0005-0000-0000-0000D10B0000}"/>
    <cellStyle name="Input 2 15 5" xfId="901" xr:uid="{00000000-0005-0000-0000-0000D20B0000}"/>
    <cellStyle name="Input 2 15 5 2" xfId="5444" xr:uid="{00000000-0005-0000-0000-0000D30B0000}"/>
    <cellStyle name="Input 2 15 5 3" xfId="7342" xr:uid="{00000000-0005-0000-0000-0000D40B0000}"/>
    <cellStyle name="Input 2 15 5 4" xfId="3162" xr:uid="{00000000-0005-0000-0000-0000D50B0000}"/>
    <cellStyle name="Input 2 15 6" xfId="902" xr:uid="{00000000-0005-0000-0000-0000D60B0000}"/>
    <cellStyle name="Input 2 15 6 2" xfId="5445" xr:uid="{00000000-0005-0000-0000-0000D70B0000}"/>
    <cellStyle name="Input 2 15 6 3" xfId="7343" xr:uid="{00000000-0005-0000-0000-0000D80B0000}"/>
    <cellStyle name="Input 2 15 6 4" xfId="3163" xr:uid="{00000000-0005-0000-0000-0000D90B0000}"/>
    <cellStyle name="Input 2 15 7" xfId="903" xr:uid="{00000000-0005-0000-0000-0000DA0B0000}"/>
    <cellStyle name="Input 2 15 7 2" xfId="5446" xr:uid="{00000000-0005-0000-0000-0000DB0B0000}"/>
    <cellStyle name="Input 2 15 7 3" xfId="7344" xr:uid="{00000000-0005-0000-0000-0000DC0B0000}"/>
    <cellStyle name="Input 2 15 7 4" xfId="3164" xr:uid="{00000000-0005-0000-0000-0000DD0B0000}"/>
    <cellStyle name="Input 2 15 8" xfId="904" xr:uid="{00000000-0005-0000-0000-0000DE0B0000}"/>
    <cellStyle name="Input 2 15 8 2" xfId="5447" xr:uid="{00000000-0005-0000-0000-0000DF0B0000}"/>
    <cellStyle name="Input 2 15 8 3" xfId="7345" xr:uid="{00000000-0005-0000-0000-0000E00B0000}"/>
    <cellStyle name="Input 2 15 8 4" xfId="3165" xr:uid="{00000000-0005-0000-0000-0000E10B0000}"/>
    <cellStyle name="Input 2 15 9" xfId="905" xr:uid="{00000000-0005-0000-0000-0000E20B0000}"/>
    <cellStyle name="Input 2 15 9 2" xfId="5448" xr:uid="{00000000-0005-0000-0000-0000E30B0000}"/>
    <cellStyle name="Input 2 15 9 3" xfId="7346" xr:uid="{00000000-0005-0000-0000-0000E40B0000}"/>
    <cellStyle name="Input 2 15 9 4" xfId="3166" xr:uid="{00000000-0005-0000-0000-0000E50B0000}"/>
    <cellStyle name="Input 2 16" xfId="906" xr:uid="{00000000-0005-0000-0000-0000E60B0000}"/>
    <cellStyle name="Input 2 16 2" xfId="5449" xr:uid="{00000000-0005-0000-0000-0000E70B0000}"/>
    <cellStyle name="Input 2 16 3" xfId="7347" xr:uid="{00000000-0005-0000-0000-0000E80B0000}"/>
    <cellStyle name="Input 2 16 4" xfId="3167" xr:uid="{00000000-0005-0000-0000-0000E90B0000}"/>
    <cellStyle name="Input 2 17" xfId="907" xr:uid="{00000000-0005-0000-0000-0000EA0B0000}"/>
    <cellStyle name="Input 2 17 2" xfId="5450" xr:uid="{00000000-0005-0000-0000-0000EB0B0000}"/>
    <cellStyle name="Input 2 17 3" xfId="7348" xr:uid="{00000000-0005-0000-0000-0000EC0B0000}"/>
    <cellStyle name="Input 2 17 4" xfId="3168" xr:uid="{00000000-0005-0000-0000-0000ED0B0000}"/>
    <cellStyle name="Input 2 18" xfId="908" xr:uid="{00000000-0005-0000-0000-0000EE0B0000}"/>
    <cellStyle name="Input 2 18 2" xfId="5451" xr:uid="{00000000-0005-0000-0000-0000EF0B0000}"/>
    <cellStyle name="Input 2 18 3" xfId="7349" xr:uid="{00000000-0005-0000-0000-0000F00B0000}"/>
    <cellStyle name="Input 2 18 4" xfId="3169" xr:uid="{00000000-0005-0000-0000-0000F10B0000}"/>
    <cellStyle name="Input 2 19" xfId="909" xr:uid="{00000000-0005-0000-0000-0000F20B0000}"/>
    <cellStyle name="Input 2 19 2" xfId="5452" xr:uid="{00000000-0005-0000-0000-0000F30B0000}"/>
    <cellStyle name="Input 2 19 3" xfId="7350" xr:uid="{00000000-0005-0000-0000-0000F40B0000}"/>
    <cellStyle name="Input 2 19 4" xfId="3170" xr:uid="{00000000-0005-0000-0000-0000F50B0000}"/>
    <cellStyle name="Input 2 2" xfId="910" xr:uid="{00000000-0005-0000-0000-0000F60B0000}"/>
    <cellStyle name="Input 2 2 10" xfId="911" xr:uid="{00000000-0005-0000-0000-0000F70B0000}"/>
    <cellStyle name="Input 2 2 10 2" xfId="5454" xr:uid="{00000000-0005-0000-0000-0000F80B0000}"/>
    <cellStyle name="Input 2 2 10 3" xfId="7352" xr:uid="{00000000-0005-0000-0000-0000F90B0000}"/>
    <cellStyle name="Input 2 2 10 4" xfId="3172" xr:uid="{00000000-0005-0000-0000-0000FA0B0000}"/>
    <cellStyle name="Input 2 2 11" xfId="912" xr:uid="{00000000-0005-0000-0000-0000FB0B0000}"/>
    <cellStyle name="Input 2 2 11 2" xfId="5455" xr:uid="{00000000-0005-0000-0000-0000FC0B0000}"/>
    <cellStyle name="Input 2 2 11 3" xfId="7353" xr:uid="{00000000-0005-0000-0000-0000FD0B0000}"/>
    <cellStyle name="Input 2 2 11 4" xfId="3173" xr:uid="{00000000-0005-0000-0000-0000FE0B0000}"/>
    <cellStyle name="Input 2 2 12" xfId="913" xr:uid="{00000000-0005-0000-0000-0000FF0B0000}"/>
    <cellStyle name="Input 2 2 12 2" xfId="5456" xr:uid="{00000000-0005-0000-0000-0000000C0000}"/>
    <cellStyle name="Input 2 2 12 3" xfId="7354" xr:uid="{00000000-0005-0000-0000-0000010C0000}"/>
    <cellStyle name="Input 2 2 12 4" xfId="3174" xr:uid="{00000000-0005-0000-0000-0000020C0000}"/>
    <cellStyle name="Input 2 2 13" xfId="914" xr:uid="{00000000-0005-0000-0000-0000030C0000}"/>
    <cellStyle name="Input 2 2 13 2" xfId="5457" xr:uid="{00000000-0005-0000-0000-0000040C0000}"/>
    <cellStyle name="Input 2 2 13 3" xfId="7355" xr:uid="{00000000-0005-0000-0000-0000050C0000}"/>
    <cellStyle name="Input 2 2 13 4" xfId="3175" xr:uid="{00000000-0005-0000-0000-0000060C0000}"/>
    <cellStyle name="Input 2 2 14" xfId="915" xr:uid="{00000000-0005-0000-0000-0000070C0000}"/>
    <cellStyle name="Input 2 2 14 2" xfId="5458" xr:uid="{00000000-0005-0000-0000-0000080C0000}"/>
    <cellStyle name="Input 2 2 14 3" xfId="7356" xr:uid="{00000000-0005-0000-0000-0000090C0000}"/>
    <cellStyle name="Input 2 2 14 4" xfId="3176" xr:uid="{00000000-0005-0000-0000-00000A0C0000}"/>
    <cellStyle name="Input 2 2 15" xfId="916" xr:uid="{00000000-0005-0000-0000-00000B0C0000}"/>
    <cellStyle name="Input 2 2 15 2" xfId="5459" xr:uid="{00000000-0005-0000-0000-00000C0C0000}"/>
    <cellStyle name="Input 2 2 15 3" xfId="7357" xr:uid="{00000000-0005-0000-0000-00000D0C0000}"/>
    <cellStyle name="Input 2 2 15 4" xfId="3177" xr:uid="{00000000-0005-0000-0000-00000E0C0000}"/>
    <cellStyle name="Input 2 2 16" xfId="917" xr:uid="{00000000-0005-0000-0000-00000F0C0000}"/>
    <cellStyle name="Input 2 2 16 2" xfId="5460" xr:uid="{00000000-0005-0000-0000-0000100C0000}"/>
    <cellStyle name="Input 2 2 16 3" xfId="7358" xr:uid="{00000000-0005-0000-0000-0000110C0000}"/>
    <cellStyle name="Input 2 2 16 4" xfId="3178" xr:uid="{00000000-0005-0000-0000-0000120C0000}"/>
    <cellStyle name="Input 2 2 17" xfId="918" xr:uid="{00000000-0005-0000-0000-0000130C0000}"/>
    <cellStyle name="Input 2 2 17 2" xfId="5461" xr:uid="{00000000-0005-0000-0000-0000140C0000}"/>
    <cellStyle name="Input 2 2 17 3" xfId="7359" xr:uid="{00000000-0005-0000-0000-0000150C0000}"/>
    <cellStyle name="Input 2 2 17 4" xfId="3179" xr:uid="{00000000-0005-0000-0000-0000160C0000}"/>
    <cellStyle name="Input 2 2 18" xfId="919" xr:uid="{00000000-0005-0000-0000-0000170C0000}"/>
    <cellStyle name="Input 2 2 18 2" xfId="5462" xr:uid="{00000000-0005-0000-0000-0000180C0000}"/>
    <cellStyle name="Input 2 2 18 3" xfId="7360" xr:uid="{00000000-0005-0000-0000-0000190C0000}"/>
    <cellStyle name="Input 2 2 18 4" xfId="3180" xr:uid="{00000000-0005-0000-0000-00001A0C0000}"/>
    <cellStyle name="Input 2 2 19" xfId="920" xr:uid="{00000000-0005-0000-0000-00001B0C0000}"/>
    <cellStyle name="Input 2 2 19 2" xfId="5463" xr:uid="{00000000-0005-0000-0000-00001C0C0000}"/>
    <cellStyle name="Input 2 2 19 3" xfId="7361" xr:uid="{00000000-0005-0000-0000-00001D0C0000}"/>
    <cellStyle name="Input 2 2 19 4" xfId="3181" xr:uid="{00000000-0005-0000-0000-00001E0C0000}"/>
    <cellStyle name="Input 2 2 2" xfId="921" xr:uid="{00000000-0005-0000-0000-00001F0C0000}"/>
    <cellStyle name="Input 2 2 2 2" xfId="5464" xr:uid="{00000000-0005-0000-0000-0000200C0000}"/>
    <cellStyle name="Input 2 2 2 3" xfId="7362" xr:uid="{00000000-0005-0000-0000-0000210C0000}"/>
    <cellStyle name="Input 2 2 2 4" xfId="3182" xr:uid="{00000000-0005-0000-0000-0000220C0000}"/>
    <cellStyle name="Input 2 2 20" xfId="922" xr:uid="{00000000-0005-0000-0000-0000230C0000}"/>
    <cellStyle name="Input 2 2 20 2" xfId="5465" xr:uid="{00000000-0005-0000-0000-0000240C0000}"/>
    <cellStyle name="Input 2 2 20 3" xfId="7363" xr:uid="{00000000-0005-0000-0000-0000250C0000}"/>
    <cellStyle name="Input 2 2 20 4" xfId="3183" xr:uid="{00000000-0005-0000-0000-0000260C0000}"/>
    <cellStyle name="Input 2 2 21" xfId="923" xr:uid="{00000000-0005-0000-0000-0000270C0000}"/>
    <cellStyle name="Input 2 2 21 2" xfId="5466" xr:uid="{00000000-0005-0000-0000-0000280C0000}"/>
    <cellStyle name="Input 2 2 21 3" xfId="7364" xr:uid="{00000000-0005-0000-0000-0000290C0000}"/>
    <cellStyle name="Input 2 2 21 4" xfId="3184" xr:uid="{00000000-0005-0000-0000-00002A0C0000}"/>
    <cellStyle name="Input 2 2 22" xfId="924" xr:uid="{00000000-0005-0000-0000-00002B0C0000}"/>
    <cellStyle name="Input 2 2 22 2" xfId="5467" xr:uid="{00000000-0005-0000-0000-00002C0C0000}"/>
    <cellStyle name="Input 2 2 22 3" xfId="7365" xr:uid="{00000000-0005-0000-0000-00002D0C0000}"/>
    <cellStyle name="Input 2 2 22 4" xfId="3185" xr:uid="{00000000-0005-0000-0000-00002E0C0000}"/>
    <cellStyle name="Input 2 2 23" xfId="925" xr:uid="{00000000-0005-0000-0000-00002F0C0000}"/>
    <cellStyle name="Input 2 2 23 2" xfId="5468" xr:uid="{00000000-0005-0000-0000-0000300C0000}"/>
    <cellStyle name="Input 2 2 23 3" xfId="7366" xr:uid="{00000000-0005-0000-0000-0000310C0000}"/>
    <cellStyle name="Input 2 2 23 4" xfId="3186" xr:uid="{00000000-0005-0000-0000-0000320C0000}"/>
    <cellStyle name="Input 2 2 24" xfId="5453" xr:uid="{00000000-0005-0000-0000-0000330C0000}"/>
    <cellStyle name="Input 2 2 25" xfId="7351" xr:uid="{00000000-0005-0000-0000-0000340C0000}"/>
    <cellStyle name="Input 2 2 26" xfId="3171" xr:uid="{00000000-0005-0000-0000-0000350C0000}"/>
    <cellStyle name="Input 2 2 3" xfId="926" xr:uid="{00000000-0005-0000-0000-0000360C0000}"/>
    <cellStyle name="Input 2 2 3 2" xfId="5469" xr:uid="{00000000-0005-0000-0000-0000370C0000}"/>
    <cellStyle name="Input 2 2 3 3" xfId="7367" xr:uid="{00000000-0005-0000-0000-0000380C0000}"/>
    <cellStyle name="Input 2 2 3 4" xfId="3187" xr:uid="{00000000-0005-0000-0000-0000390C0000}"/>
    <cellStyle name="Input 2 2 4" xfId="927" xr:uid="{00000000-0005-0000-0000-00003A0C0000}"/>
    <cellStyle name="Input 2 2 4 2" xfId="5470" xr:uid="{00000000-0005-0000-0000-00003B0C0000}"/>
    <cellStyle name="Input 2 2 4 3" xfId="7368" xr:uid="{00000000-0005-0000-0000-00003C0C0000}"/>
    <cellStyle name="Input 2 2 4 4" xfId="3188" xr:uid="{00000000-0005-0000-0000-00003D0C0000}"/>
    <cellStyle name="Input 2 2 5" xfId="928" xr:uid="{00000000-0005-0000-0000-00003E0C0000}"/>
    <cellStyle name="Input 2 2 5 2" xfId="5471" xr:uid="{00000000-0005-0000-0000-00003F0C0000}"/>
    <cellStyle name="Input 2 2 5 3" xfId="7369" xr:uid="{00000000-0005-0000-0000-0000400C0000}"/>
    <cellStyle name="Input 2 2 5 4" xfId="3189" xr:uid="{00000000-0005-0000-0000-0000410C0000}"/>
    <cellStyle name="Input 2 2 6" xfId="929" xr:uid="{00000000-0005-0000-0000-0000420C0000}"/>
    <cellStyle name="Input 2 2 6 2" xfId="5472" xr:uid="{00000000-0005-0000-0000-0000430C0000}"/>
    <cellStyle name="Input 2 2 6 3" xfId="7370" xr:uid="{00000000-0005-0000-0000-0000440C0000}"/>
    <cellStyle name="Input 2 2 6 4" xfId="3190" xr:uid="{00000000-0005-0000-0000-0000450C0000}"/>
    <cellStyle name="Input 2 2 7" xfId="930" xr:uid="{00000000-0005-0000-0000-0000460C0000}"/>
    <cellStyle name="Input 2 2 7 2" xfId="5473" xr:uid="{00000000-0005-0000-0000-0000470C0000}"/>
    <cellStyle name="Input 2 2 7 3" xfId="7371" xr:uid="{00000000-0005-0000-0000-0000480C0000}"/>
    <cellStyle name="Input 2 2 7 4" xfId="3191" xr:uid="{00000000-0005-0000-0000-0000490C0000}"/>
    <cellStyle name="Input 2 2 8" xfId="931" xr:uid="{00000000-0005-0000-0000-00004A0C0000}"/>
    <cellStyle name="Input 2 2 8 2" xfId="5474" xr:uid="{00000000-0005-0000-0000-00004B0C0000}"/>
    <cellStyle name="Input 2 2 8 3" xfId="7372" xr:uid="{00000000-0005-0000-0000-00004C0C0000}"/>
    <cellStyle name="Input 2 2 8 4" xfId="3192" xr:uid="{00000000-0005-0000-0000-00004D0C0000}"/>
    <cellStyle name="Input 2 2 9" xfId="932" xr:uid="{00000000-0005-0000-0000-00004E0C0000}"/>
    <cellStyle name="Input 2 2 9 2" xfId="5475" xr:uid="{00000000-0005-0000-0000-00004F0C0000}"/>
    <cellStyle name="Input 2 2 9 3" xfId="7373" xr:uid="{00000000-0005-0000-0000-0000500C0000}"/>
    <cellStyle name="Input 2 2 9 4" xfId="3193" xr:uid="{00000000-0005-0000-0000-0000510C0000}"/>
    <cellStyle name="Input 2 20" xfId="933" xr:uid="{00000000-0005-0000-0000-0000520C0000}"/>
    <cellStyle name="Input 2 20 2" xfId="5476" xr:uid="{00000000-0005-0000-0000-0000530C0000}"/>
    <cellStyle name="Input 2 20 3" xfId="7374" xr:uid="{00000000-0005-0000-0000-0000540C0000}"/>
    <cellStyle name="Input 2 20 4" xfId="3194" xr:uid="{00000000-0005-0000-0000-0000550C0000}"/>
    <cellStyle name="Input 2 21" xfId="934" xr:uid="{00000000-0005-0000-0000-0000560C0000}"/>
    <cellStyle name="Input 2 21 2" xfId="5477" xr:uid="{00000000-0005-0000-0000-0000570C0000}"/>
    <cellStyle name="Input 2 21 3" xfId="7375" xr:uid="{00000000-0005-0000-0000-0000580C0000}"/>
    <cellStyle name="Input 2 21 4" xfId="3195" xr:uid="{00000000-0005-0000-0000-0000590C0000}"/>
    <cellStyle name="Input 2 22" xfId="935" xr:uid="{00000000-0005-0000-0000-00005A0C0000}"/>
    <cellStyle name="Input 2 22 2" xfId="5478" xr:uid="{00000000-0005-0000-0000-00005B0C0000}"/>
    <cellStyle name="Input 2 22 3" xfId="7376" xr:uid="{00000000-0005-0000-0000-00005C0C0000}"/>
    <cellStyle name="Input 2 22 4" xfId="3196" xr:uid="{00000000-0005-0000-0000-00005D0C0000}"/>
    <cellStyle name="Input 2 23" xfId="936" xr:uid="{00000000-0005-0000-0000-00005E0C0000}"/>
    <cellStyle name="Input 2 23 2" xfId="5479" xr:uid="{00000000-0005-0000-0000-00005F0C0000}"/>
    <cellStyle name="Input 2 23 3" xfId="7377" xr:uid="{00000000-0005-0000-0000-0000600C0000}"/>
    <cellStyle name="Input 2 23 4" xfId="3197" xr:uid="{00000000-0005-0000-0000-0000610C0000}"/>
    <cellStyle name="Input 2 24" xfId="937" xr:uid="{00000000-0005-0000-0000-0000620C0000}"/>
    <cellStyle name="Input 2 24 2" xfId="5480" xr:uid="{00000000-0005-0000-0000-0000630C0000}"/>
    <cellStyle name="Input 2 24 3" xfId="7378" xr:uid="{00000000-0005-0000-0000-0000640C0000}"/>
    <cellStyle name="Input 2 24 4" xfId="3198" xr:uid="{00000000-0005-0000-0000-0000650C0000}"/>
    <cellStyle name="Input 2 25" xfId="938" xr:uid="{00000000-0005-0000-0000-0000660C0000}"/>
    <cellStyle name="Input 2 25 2" xfId="5481" xr:uid="{00000000-0005-0000-0000-0000670C0000}"/>
    <cellStyle name="Input 2 25 3" xfId="7379" xr:uid="{00000000-0005-0000-0000-0000680C0000}"/>
    <cellStyle name="Input 2 25 4" xfId="3199" xr:uid="{00000000-0005-0000-0000-0000690C0000}"/>
    <cellStyle name="Input 2 26" xfId="939" xr:uid="{00000000-0005-0000-0000-00006A0C0000}"/>
    <cellStyle name="Input 2 26 2" xfId="5482" xr:uid="{00000000-0005-0000-0000-00006B0C0000}"/>
    <cellStyle name="Input 2 26 3" xfId="7380" xr:uid="{00000000-0005-0000-0000-00006C0C0000}"/>
    <cellStyle name="Input 2 26 4" xfId="3200" xr:uid="{00000000-0005-0000-0000-00006D0C0000}"/>
    <cellStyle name="Input 2 27" xfId="940" xr:uid="{00000000-0005-0000-0000-00006E0C0000}"/>
    <cellStyle name="Input 2 27 2" xfId="5483" xr:uid="{00000000-0005-0000-0000-00006F0C0000}"/>
    <cellStyle name="Input 2 27 3" xfId="7381" xr:uid="{00000000-0005-0000-0000-0000700C0000}"/>
    <cellStyle name="Input 2 27 4" xfId="3201" xr:uid="{00000000-0005-0000-0000-0000710C0000}"/>
    <cellStyle name="Input 2 28" xfId="941" xr:uid="{00000000-0005-0000-0000-0000720C0000}"/>
    <cellStyle name="Input 2 28 2" xfId="5484" xr:uid="{00000000-0005-0000-0000-0000730C0000}"/>
    <cellStyle name="Input 2 28 3" xfId="7382" xr:uid="{00000000-0005-0000-0000-0000740C0000}"/>
    <cellStyle name="Input 2 28 4" xfId="3202" xr:uid="{00000000-0005-0000-0000-0000750C0000}"/>
    <cellStyle name="Input 2 29" xfId="942" xr:uid="{00000000-0005-0000-0000-0000760C0000}"/>
    <cellStyle name="Input 2 29 2" xfId="5485" xr:uid="{00000000-0005-0000-0000-0000770C0000}"/>
    <cellStyle name="Input 2 29 3" xfId="7383" xr:uid="{00000000-0005-0000-0000-0000780C0000}"/>
    <cellStyle name="Input 2 29 4" xfId="3203" xr:uid="{00000000-0005-0000-0000-0000790C0000}"/>
    <cellStyle name="Input 2 3" xfId="943" xr:uid="{00000000-0005-0000-0000-00007A0C0000}"/>
    <cellStyle name="Input 2 3 10" xfId="944" xr:uid="{00000000-0005-0000-0000-00007B0C0000}"/>
    <cellStyle name="Input 2 3 10 2" xfId="5487" xr:uid="{00000000-0005-0000-0000-00007C0C0000}"/>
    <cellStyle name="Input 2 3 10 3" xfId="7385" xr:uid="{00000000-0005-0000-0000-00007D0C0000}"/>
    <cellStyle name="Input 2 3 10 4" xfId="3205" xr:uid="{00000000-0005-0000-0000-00007E0C0000}"/>
    <cellStyle name="Input 2 3 11" xfId="945" xr:uid="{00000000-0005-0000-0000-00007F0C0000}"/>
    <cellStyle name="Input 2 3 11 2" xfId="5488" xr:uid="{00000000-0005-0000-0000-0000800C0000}"/>
    <cellStyle name="Input 2 3 11 3" xfId="7386" xr:uid="{00000000-0005-0000-0000-0000810C0000}"/>
    <cellStyle name="Input 2 3 11 4" xfId="3206" xr:uid="{00000000-0005-0000-0000-0000820C0000}"/>
    <cellStyle name="Input 2 3 12" xfId="946" xr:uid="{00000000-0005-0000-0000-0000830C0000}"/>
    <cellStyle name="Input 2 3 12 2" xfId="5489" xr:uid="{00000000-0005-0000-0000-0000840C0000}"/>
    <cellStyle name="Input 2 3 12 3" xfId="7387" xr:uid="{00000000-0005-0000-0000-0000850C0000}"/>
    <cellStyle name="Input 2 3 12 4" xfId="3207" xr:uid="{00000000-0005-0000-0000-0000860C0000}"/>
    <cellStyle name="Input 2 3 13" xfId="947" xr:uid="{00000000-0005-0000-0000-0000870C0000}"/>
    <cellStyle name="Input 2 3 13 2" xfId="5490" xr:uid="{00000000-0005-0000-0000-0000880C0000}"/>
    <cellStyle name="Input 2 3 13 3" xfId="7388" xr:uid="{00000000-0005-0000-0000-0000890C0000}"/>
    <cellStyle name="Input 2 3 13 4" xfId="3208" xr:uid="{00000000-0005-0000-0000-00008A0C0000}"/>
    <cellStyle name="Input 2 3 14" xfId="948" xr:uid="{00000000-0005-0000-0000-00008B0C0000}"/>
    <cellStyle name="Input 2 3 14 2" xfId="5491" xr:uid="{00000000-0005-0000-0000-00008C0C0000}"/>
    <cellStyle name="Input 2 3 14 3" xfId="7389" xr:uid="{00000000-0005-0000-0000-00008D0C0000}"/>
    <cellStyle name="Input 2 3 14 4" xfId="3209" xr:uid="{00000000-0005-0000-0000-00008E0C0000}"/>
    <cellStyle name="Input 2 3 15" xfId="949" xr:uid="{00000000-0005-0000-0000-00008F0C0000}"/>
    <cellStyle name="Input 2 3 15 2" xfId="5492" xr:uid="{00000000-0005-0000-0000-0000900C0000}"/>
    <cellStyle name="Input 2 3 15 3" xfId="7390" xr:uid="{00000000-0005-0000-0000-0000910C0000}"/>
    <cellStyle name="Input 2 3 15 4" xfId="3210" xr:uid="{00000000-0005-0000-0000-0000920C0000}"/>
    <cellStyle name="Input 2 3 16" xfId="950" xr:uid="{00000000-0005-0000-0000-0000930C0000}"/>
    <cellStyle name="Input 2 3 16 2" xfId="5493" xr:uid="{00000000-0005-0000-0000-0000940C0000}"/>
    <cellStyle name="Input 2 3 16 3" xfId="7391" xr:uid="{00000000-0005-0000-0000-0000950C0000}"/>
    <cellStyle name="Input 2 3 16 4" xfId="3211" xr:uid="{00000000-0005-0000-0000-0000960C0000}"/>
    <cellStyle name="Input 2 3 17" xfId="951" xr:uid="{00000000-0005-0000-0000-0000970C0000}"/>
    <cellStyle name="Input 2 3 17 2" xfId="5494" xr:uid="{00000000-0005-0000-0000-0000980C0000}"/>
    <cellStyle name="Input 2 3 17 3" xfId="7392" xr:uid="{00000000-0005-0000-0000-0000990C0000}"/>
    <cellStyle name="Input 2 3 17 4" xfId="3212" xr:uid="{00000000-0005-0000-0000-00009A0C0000}"/>
    <cellStyle name="Input 2 3 18" xfId="952" xr:uid="{00000000-0005-0000-0000-00009B0C0000}"/>
    <cellStyle name="Input 2 3 18 2" xfId="5495" xr:uid="{00000000-0005-0000-0000-00009C0C0000}"/>
    <cellStyle name="Input 2 3 18 3" xfId="7393" xr:uid="{00000000-0005-0000-0000-00009D0C0000}"/>
    <cellStyle name="Input 2 3 18 4" xfId="3213" xr:uid="{00000000-0005-0000-0000-00009E0C0000}"/>
    <cellStyle name="Input 2 3 19" xfId="953" xr:uid="{00000000-0005-0000-0000-00009F0C0000}"/>
    <cellStyle name="Input 2 3 19 2" xfId="5496" xr:uid="{00000000-0005-0000-0000-0000A00C0000}"/>
    <cellStyle name="Input 2 3 19 3" xfId="7394" xr:uid="{00000000-0005-0000-0000-0000A10C0000}"/>
    <cellStyle name="Input 2 3 19 4" xfId="3214" xr:uid="{00000000-0005-0000-0000-0000A20C0000}"/>
    <cellStyle name="Input 2 3 2" xfId="954" xr:uid="{00000000-0005-0000-0000-0000A30C0000}"/>
    <cellStyle name="Input 2 3 2 2" xfId="5497" xr:uid="{00000000-0005-0000-0000-0000A40C0000}"/>
    <cellStyle name="Input 2 3 2 3" xfId="7395" xr:uid="{00000000-0005-0000-0000-0000A50C0000}"/>
    <cellStyle name="Input 2 3 2 4" xfId="3215" xr:uid="{00000000-0005-0000-0000-0000A60C0000}"/>
    <cellStyle name="Input 2 3 20" xfId="955" xr:uid="{00000000-0005-0000-0000-0000A70C0000}"/>
    <cellStyle name="Input 2 3 20 2" xfId="5498" xr:uid="{00000000-0005-0000-0000-0000A80C0000}"/>
    <cellStyle name="Input 2 3 20 3" xfId="7396" xr:uid="{00000000-0005-0000-0000-0000A90C0000}"/>
    <cellStyle name="Input 2 3 20 4" xfId="3216" xr:uid="{00000000-0005-0000-0000-0000AA0C0000}"/>
    <cellStyle name="Input 2 3 21" xfId="956" xr:uid="{00000000-0005-0000-0000-0000AB0C0000}"/>
    <cellStyle name="Input 2 3 21 2" xfId="5499" xr:uid="{00000000-0005-0000-0000-0000AC0C0000}"/>
    <cellStyle name="Input 2 3 21 3" xfId="7397" xr:uid="{00000000-0005-0000-0000-0000AD0C0000}"/>
    <cellStyle name="Input 2 3 21 4" xfId="3217" xr:uid="{00000000-0005-0000-0000-0000AE0C0000}"/>
    <cellStyle name="Input 2 3 22" xfId="957" xr:uid="{00000000-0005-0000-0000-0000AF0C0000}"/>
    <cellStyle name="Input 2 3 22 2" xfId="5500" xr:uid="{00000000-0005-0000-0000-0000B00C0000}"/>
    <cellStyle name="Input 2 3 22 3" xfId="7398" xr:uid="{00000000-0005-0000-0000-0000B10C0000}"/>
    <cellStyle name="Input 2 3 22 4" xfId="3218" xr:uid="{00000000-0005-0000-0000-0000B20C0000}"/>
    <cellStyle name="Input 2 3 23" xfId="958" xr:uid="{00000000-0005-0000-0000-0000B30C0000}"/>
    <cellStyle name="Input 2 3 23 2" xfId="5501" xr:uid="{00000000-0005-0000-0000-0000B40C0000}"/>
    <cellStyle name="Input 2 3 23 3" xfId="7399" xr:uid="{00000000-0005-0000-0000-0000B50C0000}"/>
    <cellStyle name="Input 2 3 23 4" xfId="3219" xr:uid="{00000000-0005-0000-0000-0000B60C0000}"/>
    <cellStyle name="Input 2 3 24" xfId="5486" xr:uid="{00000000-0005-0000-0000-0000B70C0000}"/>
    <cellStyle name="Input 2 3 25" xfId="7384" xr:uid="{00000000-0005-0000-0000-0000B80C0000}"/>
    <cellStyle name="Input 2 3 26" xfId="3204" xr:uid="{00000000-0005-0000-0000-0000B90C0000}"/>
    <cellStyle name="Input 2 3 3" xfId="959" xr:uid="{00000000-0005-0000-0000-0000BA0C0000}"/>
    <cellStyle name="Input 2 3 3 2" xfId="5502" xr:uid="{00000000-0005-0000-0000-0000BB0C0000}"/>
    <cellStyle name="Input 2 3 3 3" xfId="7400" xr:uid="{00000000-0005-0000-0000-0000BC0C0000}"/>
    <cellStyle name="Input 2 3 3 4" xfId="3220" xr:uid="{00000000-0005-0000-0000-0000BD0C0000}"/>
    <cellStyle name="Input 2 3 4" xfId="960" xr:uid="{00000000-0005-0000-0000-0000BE0C0000}"/>
    <cellStyle name="Input 2 3 4 2" xfId="5503" xr:uid="{00000000-0005-0000-0000-0000BF0C0000}"/>
    <cellStyle name="Input 2 3 4 3" xfId="7401" xr:uid="{00000000-0005-0000-0000-0000C00C0000}"/>
    <cellStyle name="Input 2 3 4 4" xfId="3221" xr:uid="{00000000-0005-0000-0000-0000C10C0000}"/>
    <cellStyle name="Input 2 3 5" xfId="961" xr:uid="{00000000-0005-0000-0000-0000C20C0000}"/>
    <cellStyle name="Input 2 3 5 2" xfId="5504" xr:uid="{00000000-0005-0000-0000-0000C30C0000}"/>
    <cellStyle name="Input 2 3 5 3" xfId="7402" xr:uid="{00000000-0005-0000-0000-0000C40C0000}"/>
    <cellStyle name="Input 2 3 5 4" xfId="3222" xr:uid="{00000000-0005-0000-0000-0000C50C0000}"/>
    <cellStyle name="Input 2 3 6" xfId="962" xr:uid="{00000000-0005-0000-0000-0000C60C0000}"/>
    <cellStyle name="Input 2 3 6 2" xfId="5505" xr:uid="{00000000-0005-0000-0000-0000C70C0000}"/>
    <cellStyle name="Input 2 3 6 3" xfId="7403" xr:uid="{00000000-0005-0000-0000-0000C80C0000}"/>
    <cellStyle name="Input 2 3 6 4" xfId="3223" xr:uid="{00000000-0005-0000-0000-0000C90C0000}"/>
    <cellStyle name="Input 2 3 7" xfId="963" xr:uid="{00000000-0005-0000-0000-0000CA0C0000}"/>
    <cellStyle name="Input 2 3 7 2" xfId="5506" xr:uid="{00000000-0005-0000-0000-0000CB0C0000}"/>
    <cellStyle name="Input 2 3 7 3" xfId="7404" xr:uid="{00000000-0005-0000-0000-0000CC0C0000}"/>
    <cellStyle name="Input 2 3 7 4" xfId="3224" xr:uid="{00000000-0005-0000-0000-0000CD0C0000}"/>
    <cellStyle name="Input 2 3 8" xfId="964" xr:uid="{00000000-0005-0000-0000-0000CE0C0000}"/>
    <cellStyle name="Input 2 3 8 2" xfId="5507" xr:uid="{00000000-0005-0000-0000-0000CF0C0000}"/>
    <cellStyle name="Input 2 3 8 3" xfId="7405" xr:uid="{00000000-0005-0000-0000-0000D00C0000}"/>
    <cellStyle name="Input 2 3 8 4" xfId="3225" xr:uid="{00000000-0005-0000-0000-0000D10C0000}"/>
    <cellStyle name="Input 2 3 9" xfId="965" xr:uid="{00000000-0005-0000-0000-0000D20C0000}"/>
    <cellStyle name="Input 2 3 9 2" xfId="5508" xr:uid="{00000000-0005-0000-0000-0000D30C0000}"/>
    <cellStyle name="Input 2 3 9 3" xfId="7406" xr:uid="{00000000-0005-0000-0000-0000D40C0000}"/>
    <cellStyle name="Input 2 3 9 4" xfId="3226" xr:uid="{00000000-0005-0000-0000-0000D50C0000}"/>
    <cellStyle name="Input 2 30" xfId="966" xr:uid="{00000000-0005-0000-0000-0000D60C0000}"/>
    <cellStyle name="Input 2 30 2" xfId="5509" xr:uid="{00000000-0005-0000-0000-0000D70C0000}"/>
    <cellStyle name="Input 2 30 3" xfId="7407" xr:uid="{00000000-0005-0000-0000-0000D80C0000}"/>
    <cellStyle name="Input 2 30 4" xfId="3227" xr:uid="{00000000-0005-0000-0000-0000D90C0000}"/>
    <cellStyle name="Input 2 31" xfId="967" xr:uid="{00000000-0005-0000-0000-0000DA0C0000}"/>
    <cellStyle name="Input 2 31 2" xfId="5510" xr:uid="{00000000-0005-0000-0000-0000DB0C0000}"/>
    <cellStyle name="Input 2 31 3" xfId="7408" xr:uid="{00000000-0005-0000-0000-0000DC0C0000}"/>
    <cellStyle name="Input 2 31 4" xfId="3228" xr:uid="{00000000-0005-0000-0000-0000DD0C0000}"/>
    <cellStyle name="Input 2 32" xfId="968" xr:uid="{00000000-0005-0000-0000-0000DE0C0000}"/>
    <cellStyle name="Input 2 32 2" xfId="5511" xr:uid="{00000000-0005-0000-0000-0000DF0C0000}"/>
    <cellStyle name="Input 2 32 3" xfId="7409" xr:uid="{00000000-0005-0000-0000-0000E00C0000}"/>
    <cellStyle name="Input 2 32 4" xfId="3229" xr:uid="{00000000-0005-0000-0000-0000E10C0000}"/>
    <cellStyle name="Input 2 33" xfId="969" xr:uid="{00000000-0005-0000-0000-0000E20C0000}"/>
    <cellStyle name="Input 2 33 2" xfId="5512" xr:uid="{00000000-0005-0000-0000-0000E30C0000}"/>
    <cellStyle name="Input 2 33 3" xfId="7410" xr:uid="{00000000-0005-0000-0000-0000E40C0000}"/>
    <cellStyle name="Input 2 33 4" xfId="3230" xr:uid="{00000000-0005-0000-0000-0000E50C0000}"/>
    <cellStyle name="Input 2 34" xfId="970" xr:uid="{00000000-0005-0000-0000-0000E60C0000}"/>
    <cellStyle name="Input 2 34 2" xfId="5513" xr:uid="{00000000-0005-0000-0000-0000E70C0000}"/>
    <cellStyle name="Input 2 34 3" xfId="7411" xr:uid="{00000000-0005-0000-0000-0000E80C0000}"/>
    <cellStyle name="Input 2 34 4" xfId="3231" xr:uid="{00000000-0005-0000-0000-0000E90C0000}"/>
    <cellStyle name="Input 2 35" xfId="971" xr:uid="{00000000-0005-0000-0000-0000EA0C0000}"/>
    <cellStyle name="Input 2 35 2" xfId="5514" xr:uid="{00000000-0005-0000-0000-0000EB0C0000}"/>
    <cellStyle name="Input 2 35 3" xfId="7412" xr:uid="{00000000-0005-0000-0000-0000EC0C0000}"/>
    <cellStyle name="Input 2 35 4" xfId="3232" xr:uid="{00000000-0005-0000-0000-0000ED0C0000}"/>
    <cellStyle name="Input 2 36" xfId="972" xr:uid="{00000000-0005-0000-0000-0000EE0C0000}"/>
    <cellStyle name="Input 2 36 2" xfId="5515" xr:uid="{00000000-0005-0000-0000-0000EF0C0000}"/>
    <cellStyle name="Input 2 36 3" xfId="7413" xr:uid="{00000000-0005-0000-0000-0000F00C0000}"/>
    <cellStyle name="Input 2 36 4" xfId="3233" xr:uid="{00000000-0005-0000-0000-0000F10C0000}"/>
    <cellStyle name="Input 2 37" xfId="973" xr:uid="{00000000-0005-0000-0000-0000F20C0000}"/>
    <cellStyle name="Input 2 37 2" xfId="5516" xr:uid="{00000000-0005-0000-0000-0000F30C0000}"/>
    <cellStyle name="Input 2 37 3" xfId="7414" xr:uid="{00000000-0005-0000-0000-0000F40C0000}"/>
    <cellStyle name="Input 2 37 4" xfId="3234" xr:uid="{00000000-0005-0000-0000-0000F50C0000}"/>
    <cellStyle name="Input 2 38" xfId="5310" xr:uid="{00000000-0005-0000-0000-0000F60C0000}"/>
    <cellStyle name="Input 2 39" xfId="7208" xr:uid="{00000000-0005-0000-0000-0000F70C0000}"/>
    <cellStyle name="Input 2 4" xfId="974" xr:uid="{00000000-0005-0000-0000-0000F80C0000}"/>
    <cellStyle name="Input 2 4 10" xfId="975" xr:uid="{00000000-0005-0000-0000-0000F90C0000}"/>
    <cellStyle name="Input 2 4 10 2" xfId="5518" xr:uid="{00000000-0005-0000-0000-0000FA0C0000}"/>
    <cellStyle name="Input 2 4 10 3" xfId="7416" xr:uid="{00000000-0005-0000-0000-0000FB0C0000}"/>
    <cellStyle name="Input 2 4 10 4" xfId="3236" xr:uid="{00000000-0005-0000-0000-0000FC0C0000}"/>
    <cellStyle name="Input 2 4 11" xfId="976" xr:uid="{00000000-0005-0000-0000-0000FD0C0000}"/>
    <cellStyle name="Input 2 4 11 2" xfId="5519" xr:uid="{00000000-0005-0000-0000-0000FE0C0000}"/>
    <cellStyle name="Input 2 4 11 3" xfId="7417" xr:uid="{00000000-0005-0000-0000-0000FF0C0000}"/>
    <cellStyle name="Input 2 4 11 4" xfId="3237" xr:uid="{00000000-0005-0000-0000-0000000D0000}"/>
    <cellStyle name="Input 2 4 12" xfId="977" xr:uid="{00000000-0005-0000-0000-0000010D0000}"/>
    <cellStyle name="Input 2 4 12 2" xfId="5520" xr:uid="{00000000-0005-0000-0000-0000020D0000}"/>
    <cellStyle name="Input 2 4 12 3" xfId="7418" xr:uid="{00000000-0005-0000-0000-0000030D0000}"/>
    <cellStyle name="Input 2 4 12 4" xfId="3238" xr:uid="{00000000-0005-0000-0000-0000040D0000}"/>
    <cellStyle name="Input 2 4 13" xfId="978" xr:uid="{00000000-0005-0000-0000-0000050D0000}"/>
    <cellStyle name="Input 2 4 13 2" xfId="5521" xr:uid="{00000000-0005-0000-0000-0000060D0000}"/>
    <cellStyle name="Input 2 4 13 3" xfId="7419" xr:uid="{00000000-0005-0000-0000-0000070D0000}"/>
    <cellStyle name="Input 2 4 13 4" xfId="3239" xr:uid="{00000000-0005-0000-0000-0000080D0000}"/>
    <cellStyle name="Input 2 4 14" xfId="979" xr:uid="{00000000-0005-0000-0000-0000090D0000}"/>
    <cellStyle name="Input 2 4 14 2" xfId="5522" xr:uid="{00000000-0005-0000-0000-00000A0D0000}"/>
    <cellStyle name="Input 2 4 14 3" xfId="7420" xr:uid="{00000000-0005-0000-0000-00000B0D0000}"/>
    <cellStyle name="Input 2 4 14 4" xfId="3240" xr:uid="{00000000-0005-0000-0000-00000C0D0000}"/>
    <cellStyle name="Input 2 4 15" xfId="980" xr:uid="{00000000-0005-0000-0000-00000D0D0000}"/>
    <cellStyle name="Input 2 4 15 2" xfId="5523" xr:uid="{00000000-0005-0000-0000-00000E0D0000}"/>
    <cellStyle name="Input 2 4 15 3" xfId="7421" xr:uid="{00000000-0005-0000-0000-00000F0D0000}"/>
    <cellStyle name="Input 2 4 15 4" xfId="3241" xr:uid="{00000000-0005-0000-0000-0000100D0000}"/>
    <cellStyle name="Input 2 4 16" xfId="981" xr:uid="{00000000-0005-0000-0000-0000110D0000}"/>
    <cellStyle name="Input 2 4 16 2" xfId="5524" xr:uid="{00000000-0005-0000-0000-0000120D0000}"/>
    <cellStyle name="Input 2 4 16 3" xfId="7422" xr:uid="{00000000-0005-0000-0000-0000130D0000}"/>
    <cellStyle name="Input 2 4 16 4" xfId="3242" xr:uid="{00000000-0005-0000-0000-0000140D0000}"/>
    <cellStyle name="Input 2 4 17" xfId="982" xr:uid="{00000000-0005-0000-0000-0000150D0000}"/>
    <cellStyle name="Input 2 4 17 2" xfId="5525" xr:uid="{00000000-0005-0000-0000-0000160D0000}"/>
    <cellStyle name="Input 2 4 17 3" xfId="7423" xr:uid="{00000000-0005-0000-0000-0000170D0000}"/>
    <cellStyle name="Input 2 4 17 4" xfId="3243" xr:uid="{00000000-0005-0000-0000-0000180D0000}"/>
    <cellStyle name="Input 2 4 18" xfId="983" xr:uid="{00000000-0005-0000-0000-0000190D0000}"/>
    <cellStyle name="Input 2 4 18 2" xfId="5526" xr:uid="{00000000-0005-0000-0000-00001A0D0000}"/>
    <cellStyle name="Input 2 4 18 3" xfId="7424" xr:uid="{00000000-0005-0000-0000-00001B0D0000}"/>
    <cellStyle name="Input 2 4 18 4" xfId="3244" xr:uid="{00000000-0005-0000-0000-00001C0D0000}"/>
    <cellStyle name="Input 2 4 19" xfId="984" xr:uid="{00000000-0005-0000-0000-00001D0D0000}"/>
    <cellStyle name="Input 2 4 19 2" xfId="5527" xr:uid="{00000000-0005-0000-0000-00001E0D0000}"/>
    <cellStyle name="Input 2 4 19 3" xfId="7425" xr:uid="{00000000-0005-0000-0000-00001F0D0000}"/>
    <cellStyle name="Input 2 4 19 4" xfId="3245" xr:uid="{00000000-0005-0000-0000-0000200D0000}"/>
    <cellStyle name="Input 2 4 2" xfId="985" xr:uid="{00000000-0005-0000-0000-0000210D0000}"/>
    <cellStyle name="Input 2 4 2 2" xfId="5528" xr:uid="{00000000-0005-0000-0000-0000220D0000}"/>
    <cellStyle name="Input 2 4 2 3" xfId="7426" xr:uid="{00000000-0005-0000-0000-0000230D0000}"/>
    <cellStyle name="Input 2 4 2 4" xfId="3246" xr:uid="{00000000-0005-0000-0000-0000240D0000}"/>
    <cellStyle name="Input 2 4 20" xfId="986" xr:uid="{00000000-0005-0000-0000-0000250D0000}"/>
    <cellStyle name="Input 2 4 20 2" xfId="5529" xr:uid="{00000000-0005-0000-0000-0000260D0000}"/>
    <cellStyle name="Input 2 4 20 3" xfId="7427" xr:uid="{00000000-0005-0000-0000-0000270D0000}"/>
    <cellStyle name="Input 2 4 20 4" xfId="3247" xr:uid="{00000000-0005-0000-0000-0000280D0000}"/>
    <cellStyle name="Input 2 4 21" xfId="987" xr:uid="{00000000-0005-0000-0000-0000290D0000}"/>
    <cellStyle name="Input 2 4 21 2" xfId="5530" xr:uid="{00000000-0005-0000-0000-00002A0D0000}"/>
    <cellStyle name="Input 2 4 21 3" xfId="7428" xr:uid="{00000000-0005-0000-0000-00002B0D0000}"/>
    <cellStyle name="Input 2 4 21 4" xfId="3248" xr:uid="{00000000-0005-0000-0000-00002C0D0000}"/>
    <cellStyle name="Input 2 4 22" xfId="988" xr:uid="{00000000-0005-0000-0000-00002D0D0000}"/>
    <cellStyle name="Input 2 4 22 2" xfId="5531" xr:uid="{00000000-0005-0000-0000-00002E0D0000}"/>
    <cellStyle name="Input 2 4 22 3" xfId="7429" xr:uid="{00000000-0005-0000-0000-00002F0D0000}"/>
    <cellStyle name="Input 2 4 22 4" xfId="3249" xr:uid="{00000000-0005-0000-0000-0000300D0000}"/>
    <cellStyle name="Input 2 4 23" xfId="989" xr:uid="{00000000-0005-0000-0000-0000310D0000}"/>
    <cellStyle name="Input 2 4 23 2" xfId="5532" xr:uid="{00000000-0005-0000-0000-0000320D0000}"/>
    <cellStyle name="Input 2 4 23 3" xfId="7430" xr:uid="{00000000-0005-0000-0000-0000330D0000}"/>
    <cellStyle name="Input 2 4 23 4" xfId="3250" xr:uid="{00000000-0005-0000-0000-0000340D0000}"/>
    <cellStyle name="Input 2 4 24" xfId="5517" xr:uid="{00000000-0005-0000-0000-0000350D0000}"/>
    <cellStyle name="Input 2 4 25" xfId="7415" xr:uid="{00000000-0005-0000-0000-0000360D0000}"/>
    <cellStyle name="Input 2 4 26" xfId="3235" xr:uid="{00000000-0005-0000-0000-0000370D0000}"/>
    <cellStyle name="Input 2 4 3" xfId="990" xr:uid="{00000000-0005-0000-0000-0000380D0000}"/>
    <cellStyle name="Input 2 4 3 2" xfId="5533" xr:uid="{00000000-0005-0000-0000-0000390D0000}"/>
    <cellStyle name="Input 2 4 3 3" xfId="7431" xr:uid="{00000000-0005-0000-0000-00003A0D0000}"/>
    <cellStyle name="Input 2 4 3 4" xfId="3251" xr:uid="{00000000-0005-0000-0000-00003B0D0000}"/>
    <cellStyle name="Input 2 4 4" xfId="991" xr:uid="{00000000-0005-0000-0000-00003C0D0000}"/>
    <cellStyle name="Input 2 4 4 2" xfId="5534" xr:uid="{00000000-0005-0000-0000-00003D0D0000}"/>
    <cellStyle name="Input 2 4 4 3" xfId="7432" xr:uid="{00000000-0005-0000-0000-00003E0D0000}"/>
    <cellStyle name="Input 2 4 4 4" xfId="3252" xr:uid="{00000000-0005-0000-0000-00003F0D0000}"/>
    <cellStyle name="Input 2 4 5" xfId="992" xr:uid="{00000000-0005-0000-0000-0000400D0000}"/>
    <cellStyle name="Input 2 4 5 2" xfId="5535" xr:uid="{00000000-0005-0000-0000-0000410D0000}"/>
    <cellStyle name="Input 2 4 5 3" xfId="7433" xr:uid="{00000000-0005-0000-0000-0000420D0000}"/>
    <cellStyle name="Input 2 4 5 4" xfId="3253" xr:uid="{00000000-0005-0000-0000-0000430D0000}"/>
    <cellStyle name="Input 2 4 6" xfId="993" xr:uid="{00000000-0005-0000-0000-0000440D0000}"/>
    <cellStyle name="Input 2 4 6 2" xfId="5536" xr:uid="{00000000-0005-0000-0000-0000450D0000}"/>
    <cellStyle name="Input 2 4 6 3" xfId="7434" xr:uid="{00000000-0005-0000-0000-0000460D0000}"/>
    <cellStyle name="Input 2 4 6 4" xfId="3254" xr:uid="{00000000-0005-0000-0000-0000470D0000}"/>
    <cellStyle name="Input 2 4 7" xfId="994" xr:uid="{00000000-0005-0000-0000-0000480D0000}"/>
    <cellStyle name="Input 2 4 7 2" xfId="5537" xr:uid="{00000000-0005-0000-0000-0000490D0000}"/>
    <cellStyle name="Input 2 4 7 3" xfId="7435" xr:uid="{00000000-0005-0000-0000-00004A0D0000}"/>
    <cellStyle name="Input 2 4 7 4" xfId="3255" xr:uid="{00000000-0005-0000-0000-00004B0D0000}"/>
    <cellStyle name="Input 2 4 8" xfId="995" xr:uid="{00000000-0005-0000-0000-00004C0D0000}"/>
    <cellStyle name="Input 2 4 8 2" xfId="5538" xr:uid="{00000000-0005-0000-0000-00004D0D0000}"/>
    <cellStyle name="Input 2 4 8 3" xfId="7436" xr:uid="{00000000-0005-0000-0000-00004E0D0000}"/>
    <cellStyle name="Input 2 4 8 4" xfId="3256" xr:uid="{00000000-0005-0000-0000-00004F0D0000}"/>
    <cellStyle name="Input 2 4 9" xfId="996" xr:uid="{00000000-0005-0000-0000-0000500D0000}"/>
    <cellStyle name="Input 2 4 9 2" xfId="5539" xr:uid="{00000000-0005-0000-0000-0000510D0000}"/>
    <cellStyle name="Input 2 4 9 3" xfId="7437" xr:uid="{00000000-0005-0000-0000-0000520D0000}"/>
    <cellStyle name="Input 2 4 9 4" xfId="3257" xr:uid="{00000000-0005-0000-0000-0000530D0000}"/>
    <cellStyle name="Input 2 40" xfId="3028" xr:uid="{00000000-0005-0000-0000-0000540D0000}"/>
    <cellStyle name="Input 2 5" xfId="997" xr:uid="{00000000-0005-0000-0000-0000550D0000}"/>
    <cellStyle name="Input 2 5 10" xfId="998" xr:uid="{00000000-0005-0000-0000-0000560D0000}"/>
    <cellStyle name="Input 2 5 10 2" xfId="5541" xr:uid="{00000000-0005-0000-0000-0000570D0000}"/>
    <cellStyle name="Input 2 5 10 3" xfId="7439" xr:uid="{00000000-0005-0000-0000-0000580D0000}"/>
    <cellStyle name="Input 2 5 10 4" xfId="3259" xr:uid="{00000000-0005-0000-0000-0000590D0000}"/>
    <cellStyle name="Input 2 5 11" xfId="999" xr:uid="{00000000-0005-0000-0000-00005A0D0000}"/>
    <cellStyle name="Input 2 5 11 2" xfId="5542" xr:uid="{00000000-0005-0000-0000-00005B0D0000}"/>
    <cellStyle name="Input 2 5 11 3" xfId="7440" xr:uid="{00000000-0005-0000-0000-00005C0D0000}"/>
    <cellStyle name="Input 2 5 11 4" xfId="3260" xr:uid="{00000000-0005-0000-0000-00005D0D0000}"/>
    <cellStyle name="Input 2 5 12" xfId="1000" xr:uid="{00000000-0005-0000-0000-00005E0D0000}"/>
    <cellStyle name="Input 2 5 12 2" xfId="5543" xr:uid="{00000000-0005-0000-0000-00005F0D0000}"/>
    <cellStyle name="Input 2 5 12 3" xfId="7441" xr:uid="{00000000-0005-0000-0000-0000600D0000}"/>
    <cellStyle name="Input 2 5 12 4" xfId="3261" xr:uid="{00000000-0005-0000-0000-0000610D0000}"/>
    <cellStyle name="Input 2 5 13" xfId="1001" xr:uid="{00000000-0005-0000-0000-0000620D0000}"/>
    <cellStyle name="Input 2 5 13 2" xfId="5544" xr:uid="{00000000-0005-0000-0000-0000630D0000}"/>
    <cellStyle name="Input 2 5 13 3" xfId="7442" xr:uid="{00000000-0005-0000-0000-0000640D0000}"/>
    <cellStyle name="Input 2 5 13 4" xfId="3262" xr:uid="{00000000-0005-0000-0000-0000650D0000}"/>
    <cellStyle name="Input 2 5 14" xfId="1002" xr:uid="{00000000-0005-0000-0000-0000660D0000}"/>
    <cellStyle name="Input 2 5 14 2" xfId="5545" xr:uid="{00000000-0005-0000-0000-0000670D0000}"/>
    <cellStyle name="Input 2 5 14 3" xfId="7443" xr:uid="{00000000-0005-0000-0000-0000680D0000}"/>
    <cellStyle name="Input 2 5 14 4" xfId="3263" xr:uid="{00000000-0005-0000-0000-0000690D0000}"/>
    <cellStyle name="Input 2 5 15" xfId="1003" xr:uid="{00000000-0005-0000-0000-00006A0D0000}"/>
    <cellStyle name="Input 2 5 15 2" xfId="5546" xr:uid="{00000000-0005-0000-0000-00006B0D0000}"/>
    <cellStyle name="Input 2 5 15 3" xfId="7444" xr:uid="{00000000-0005-0000-0000-00006C0D0000}"/>
    <cellStyle name="Input 2 5 15 4" xfId="3264" xr:uid="{00000000-0005-0000-0000-00006D0D0000}"/>
    <cellStyle name="Input 2 5 16" xfId="1004" xr:uid="{00000000-0005-0000-0000-00006E0D0000}"/>
    <cellStyle name="Input 2 5 16 2" xfId="5547" xr:uid="{00000000-0005-0000-0000-00006F0D0000}"/>
    <cellStyle name="Input 2 5 16 3" xfId="7445" xr:uid="{00000000-0005-0000-0000-0000700D0000}"/>
    <cellStyle name="Input 2 5 16 4" xfId="3265" xr:uid="{00000000-0005-0000-0000-0000710D0000}"/>
    <cellStyle name="Input 2 5 17" xfId="1005" xr:uid="{00000000-0005-0000-0000-0000720D0000}"/>
    <cellStyle name="Input 2 5 17 2" xfId="5548" xr:uid="{00000000-0005-0000-0000-0000730D0000}"/>
    <cellStyle name="Input 2 5 17 3" xfId="7446" xr:uid="{00000000-0005-0000-0000-0000740D0000}"/>
    <cellStyle name="Input 2 5 17 4" xfId="3266" xr:uid="{00000000-0005-0000-0000-0000750D0000}"/>
    <cellStyle name="Input 2 5 18" xfId="1006" xr:uid="{00000000-0005-0000-0000-0000760D0000}"/>
    <cellStyle name="Input 2 5 18 2" xfId="5549" xr:uid="{00000000-0005-0000-0000-0000770D0000}"/>
    <cellStyle name="Input 2 5 18 3" xfId="7447" xr:uid="{00000000-0005-0000-0000-0000780D0000}"/>
    <cellStyle name="Input 2 5 18 4" xfId="3267" xr:uid="{00000000-0005-0000-0000-0000790D0000}"/>
    <cellStyle name="Input 2 5 19" xfId="1007" xr:uid="{00000000-0005-0000-0000-00007A0D0000}"/>
    <cellStyle name="Input 2 5 19 2" xfId="5550" xr:uid="{00000000-0005-0000-0000-00007B0D0000}"/>
    <cellStyle name="Input 2 5 19 3" xfId="7448" xr:uid="{00000000-0005-0000-0000-00007C0D0000}"/>
    <cellStyle name="Input 2 5 19 4" xfId="3268" xr:uid="{00000000-0005-0000-0000-00007D0D0000}"/>
    <cellStyle name="Input 2 5 2" xfId="1008" xr:uid="{00000000-0005-0000-0000-00007E0D0000}"/>
    <cellStyle name="Input 2 5 2 2" xfId="5551" xr:uid="{00000000-0005-0000-0000-00007F0D0000}"/>
    <cellStyle name="Input 2 5 2 3" xfId="7449" xr:uid="{00000000-0005-0000-0000-0000800D0000}"/>
    <cellStyle name="Input 2 5 2 4" xfId="3269" xr:uid="{00000000-0005-0000-0000-0000810D0000}"/>
    <cellStyle name="Input 2 5 20" xfId="1009" xr:uid="{00000000-0005-0000-0000-0000820D0000}"/>
    <cellStyle name="Input 2 5 20 2" xfId="5552" xr:uid="{00000000-0005-0000-0000-0000830D0000}"/>
    <cellStyle name="Input 2 5 20 3" xfId="7450" xr:uid="{00000000-0005-0000-0000-0000840D0000}"/>
    <cellStyle name="Input 2 5 20 4" xfId="3270" xr:uid="{00000000-0005-0000-0000-0000850D0000}"/>
    <cellStyle name="Input 2 5 21" xfId="1010" xr:uid="{00000000-0005-0000-0000-0000860D0000}"/>
    <cellStyle name="Input 2 5 21 2" xfId="5553" xr:uid="{00000000-0005-0000-0000-0000870D0000}"/>
    <cellStyle name="Input 2 5 21 3" xfId="7451" xr:uid="{00000000-0005-0000-0000-0000880D0000}"/>
    <cellStyle name="Input 2 5 21 4" xfId="3271" xr:uid="{00000000-0005-0000-0000-0000890D0000}"/>
    <cellStyle name="Input 2 5 22" xfId="1011" xr:uid="{00000000-0005-0000-0000-00008A0D0000}"/>
    <cellStyle name="Input 2 5 22 2" xfId="5554" xr:uid="{00000000-0005-0000-0000-00008B0D0000}"/>
    <cellStyle name="Input 2 5 22 3" xfId="7452" xr:uid="{00000000-0005-0000-0000-00008C0D0000}"/>
    <cellStyle name="Input 2 5 22 4" xfId="3272" xr:uid="{00000000-0005-0000-0000-00008D0D0000}"/>
    <cellStyle name="Input 2 5 23" xfId="1012" xr:uid="{00000000-0005-0000-0000-00008E0D0000}"/>
    <cellStyle name="Input 2 5 23 2" xfId="5555" xr:uid="{00000000-0005-0000-0000-00008F0D0000}"/>
    <cellStyle name="Input 2 5 23 3" xfId="7453" xr:uid="{00000000-0005-0000-0000-0000900D0000}"/>
    <cellStyle name="Input 2 5 23 4" xfId="3273" xr:uid="{00000000-0005-0000-0000-0000910D0000}"/>
    <cellStyle name="Input 2 5 24" xfId="5540" xr:uid="{00000000-0005-0000-0000-0000920D0000}"/>
    <cellStyle name="Input 2 5 25" xfId="7438" xr:uid="{00000000-0005-0000-0000-0000930D0000}"/>
    <cellStyle name="Input 2 5 26" xfId="3258" xr:uid="{00000000-0005-0000-0000-0000940D0000}"/>
    <cellStyle name="Input 2 5 3" xfId="1013" xr:uid="{00000000-0005-0000-0000-0000950D0000}"/>
    <cellStyle name="Input 2 5 3 2" xfId="5556" xr:uid="{00000000-0005-0000-0000-0000960D0000}"/>
    <cellStyle name="Input 2 5 3 3" xfId="7454" xr:uid="{00000000-0005-0000-0000-0000970D0000}"/>
    <cellStyle name="Input 2 5 3 4" xfId="3274" xr:uid="{00000000-0005-0000-0000-0000980D0000}"/>
    <cellStyle name="Input 2 5 4" xfId="1014" xr:uid="{00000000-0005-0000-0000-0000990D0000}"/>
    <cellStyle name="Input 2 5 4 2" xfId="5557" xr:uid="{00000000-0005-0000-0000-00009A0D0000}"/>
    <cellStyle name="Input 2 5 4 3" xfId="7455" xr:uid="{00000000-0005-0000-0000-00009B0D0000}"/>
    <cellStyle name="Input 2 5 4 4" xfId="3275" xr:uid="{00000000-0005-0000-0000-00009C0D0000}"/>
    <cellStyle name="Input 2 5 5" xfId="1015" xr:uid="{00000000-0005-0000-0000-00009D0D0000}"/>
    <cellStyle name="Input 2 5 5 2" xfId="5558" xr:uid="{00000000-0005-0000-0000-00009E0D0000}"/>
    <cellStyle name="Input 2 5 5 3" xfId="7456" xr:uid="{00000000-0005-0000-0000-00009F0D0000}"/>
    <cellStyle name="Input 2 5 5 4" xfId="3276" xr:uid="{00000000-0005-0000-0000-0000A00D0000}"/>
    <cellStyle name="Input 2 5 6" xfId="1016" xr:uid="{00000000-0005-0000-0000-0000A10D0000}"/>
    <cellStyle name="Input 2 5 6 2" xfId="5559" xr:uid="{00000000-0005-0000-0000-0000A20D0000}"/>
    <cellStyle name="Input 2 5 6 3" xfId="7457" xr:uid="{00000000-0005-0000-0000-0000A30D0000}"/>
    <cellStyle name="Input 2 5 6 4" xfId="3277" xr:uid="{00000000-0005-0000-0000-0000A40D0000}"/>
    <cellStyle name="Input 2 5 7" xfId="1017" xr:uid="{00000000-0005-0000-0000-0000A50D0000}"/>
    <cellStyle name="Input 2 5 7 2" xfId="5560" xr:uid="{00000000-0005-0000-0000-0000A60D0000}"/>
    <cellStyle name="Input 2 5 7 3" xfId="7458" xr:uid="{00000000-0005-0000-0000-0000A70D0000}"/>
    <cellStyle name="Input 2 5 7 4" xfId="3278" xr:uid="{00000000-0005-0000-0000-0000A80D0000}"/>
    <cellStyle name="Input 2 5 8" xfId="1018" xr:uid="{00000000-0005-0000-0000-0000A90D0000}"/>
    <cellStyle name="Input 2 5 8 2" xfId="5561" xr:uid="{00000000-0005-0000-0000-0000AA0D0000}"/>
    <cellStyle name="Input 2 5 8 3" xfId="7459" xr:uid="{00000000-0005-0000-0000-0000AB0D0000}"/>
    <cellStyle name="Input 2 5 8 4" xfId="3279" xr:uid="{00000000-0005-0000-0000-0000AC0D0000}"/>
    <cellStyle name="Input 2 5 9" xfId="1019" xr:uid="{00000000-0005-0000-0000-0000AD0D0000}"/>
    <cellStyle name="Input 2 5 9 2" xfId="5562" xr:uid="{00000000-0005-0000-0000-0000AE0D0000}"/>
    <cellStyle name="Input 2 5 9 3" xfId="7460" xr:uid="{00000000-0005-0000-0000-0000AF0D0000}"/>
    <cellStyle name="Input 2 5 9 4" xfId="3280" xr:uid="{00000000-0005-0000-0000-0000B00D0000}"/>
    <cellStyle name="Input 2 6" xfId="1020" xr:uid="{00000000-0005-0000-0000-0000B10D0000}"/>
    <cellStyle name="Input 2 6 10" xfId="1021" xr:uid="{00000000-0005-0000-0000-0000B20D0000}"/>
    <cellStyle name="Input 2 6 10 2" xfId="5564" xr:uid="{00000000-0005-0000-0000-0000B30D0000}"/>
    <cellStyle name="Input 2 6 10 3" xfId="7462" xr:uid="{00000000-0005-0000-0000-0000B40D0000}"/>
    <cellStyle name="Input 2 6 10 4" xfId="3282" xr:uid="{00000000-0005-0000-0000-0000B50D0000}"/>
    <cellStyle name="Input 2 6 11" xfId="1022" xr:uid="{00000000-0005-0000-0000-0000B60D0000}"/>
    <cellStyle name="Input 2 6 11 2" xfId="5565" xr:uid="{00000000-0005-0000-0000-0000B70D0000}"/>
    <cellStyle name="Input 2 6 11 3" xfId="7463" xr:uid="{00000000-0005-0000-0000-0000B80D0000}"/>
    <cellStyle name="Input 2 6 11 4" xfId="3283" xr:uid="{00000000-0005-0000-0000-0000B90D0000}"/>
    <cellStyle name="Input 2 6 12" xfId="1023" xr:uid="{00000000-0005-0000-0000-0000BA0D0000}"/>
    <cellStyle name="Input 2 6 12 2" xfId="5566" xr:uid="{00000000-0005-0000-0000-0000BB0D0000}"/>
    <cellStyle name="Input 2 6 12 3" xfId="7464" xr:uid="{00000000-0005-0000-0000-0000BC0D0000}"/>
    <cellStyle name="Input 2 6 12 4" xfId="3284" xr:uid="{00000000-0005-0000-0000-0000BD0D0000}"/>
    <cellStyle name="Input 2 6 13" xfId="1024" xr:uid="{00000000-0005-0000-0000-0000BE0D0000}"/>
    <cellStyle name="Input 2 6 13 2" xfId="5567" xr:uid="{00000000-0005-0000-0000-0000BF0D0000}"/>
    <cellStyle name="Input 2 6 13 3" xfId="7465" xr:uid="{00000000-0005-0000-0000-0000C00D0000}"/>
    <cellStyle name="Input 2 6 13 4" xfId="3285" xr:uid="{00000000-0005-0000-0000-0000C10D0000}"/>
    <cellStyle name="Input 2 6 14" xfId="1025" xr:uid="{00000000-0005-0000-0000-0000C20D0000}"/>
    <cellStyle name="Input 2 6 14 2" xfId="5568" xr:uid="{00000000-0005-0000-0000-0000C30D0000}"/>
    <cellStyle name="Input 2 6 14 3" xfId="7466" xr:uid="{00000000-0005-0000-0000-0000C40D0000}"/>
    <cellStyle name="Input 2 6 14 4" xfId="3286" xr:uid="{00000000-0005-0000-0000-0000C50D0000}"/>
    <cellStyle name="Input 2 6 15" xfId="1026" xr:uid="{00000000-0005-0000-0000-0000C60D0000}"/>
    <cellStyle name="Input 2 6 15 2" xfId="5569" xr:uid="{00000000-0005-0000-0000-0000C70D0000}"/>
    <cellStyle name="Input 2 6 15 3" xfId="7467" xr:uid="{00000000-0005-0000-0000-0000C80D0000}"/>
    <cellStyle name="Input 2 6 15 4" xfId="3287" xr:uid="{00000000-0005-0000-0000-0000C90D0000}"/>
    <cellStyle name="Input 2 6 16" xfId="1027" xr:uid="{00000000-0005-0000-0000-0000CA0D0000}"/>
    <cellStyle name="Input 2 6 16 2" xfId="5570" xr:uid="{00000000-0005-0000-0000-0000CB0D0000}"/>
    <cellStyle name="Input 2 6 16 3" xfId="7468" xr:uid="{00000000-0005-0000-0000-0000CC0D0000}"/>
    <cellStyle name="Input 2 6 16 4" xfId="3288" xr:uid="{00000000-0005-0000-0000-0000CD0D0000}"/>
    <cellStyle name="Input 2 6 17" xfId="1028" xr:uid="{00000000-0005-0000-0000-0000CE0D0000}"/>
    <cellStyle name="Input 2 6 17 2" xfId="5571" xr:uid="{00000000-0005-0000-0000-0000CF0D0000}"/>
    <cellStyle name="Input 2 6 17 3" xfId="7469" xr:uid="{00000000-0005-0000-0000-0000D00D0000}"/>
    <cellStyle name="Input 2 6 17 4" xfId="3289" xr:uid="{00000000-0005-0000-0000-0000D10D0000}"/>
    <cellStyle name="Input 2 6 18" xfId="1029" xr:uid="{00000000-0005-0000-0000-0000D20D0000}"/>
    <cellStyle name="Input 2 6 18 2" xfId="5572" xr:uid="{00000000-0005-0000-0000-0000D30D0000}"/>
    <cellStyle name="Input 2 6 18 3" xfId="7470" xr:uid="{00000000-0005-0000-0000-0000D40D0000}"/>
    <cellStyle name="Input 2 6 18 4" xfId="3290" xr:uid="{00000000-0005-0000-0000-0000D50D0000}"/>
    <cellStyle name="Input 2 6 19" xfId="1030" xr:uid="{00000000-0005-0000-0000-0000D60D0000}"/>
    <cellStyle name="Input 2 6 19 2" xfId="5573" xr:uid="{00000000-0005-0000-0000-0000D70D0000}"/>
    <cellStyle name="Input 2 6 19 3" xfId="7471" xr:uid="{00000000-0005-0000-0000-0000D80D0000}"/>
    <cellStyle name="Input 2 6 19 4" xfId="3291" xr:uid="{00000000-0005-0000-0000-0000D90D0000}"/>
    <cellStyle name="Input 2 6 2" xfId="1031" xr:uid="{00000000-0005-0000-0000-0000DA0D0000}"/>
    <cellStyle name="Input 2 6 2 2" xfId="5574" xr:uid="{00000000-0005-0000-0000-0000DB0D0000}"/>
    <cellStyle name="Input 2 6 2 3" xfId="7472" xr:uid="{00000000-0005-0000-0000-0000DC0D0000}"/>
    <cellStyle name="Input 2 6 2 4" xfId="3292" xr:uid="{00000000-0005-0000-0000-0000DD0D0000}"/>
    <cellStyle name="Input 2 6 20" xfId="1032" xr:uid="{00000000-0005-0000-0000-0000DE0D0000}"/>
    <cellStyle name="Input 2 6 20 2" xfId="5575" xr:uid="{00000000-0005-0000-0000-0000DF0D0000}"/>
    <cellStyle name="Input 2 6 20 3" xfId="7473" xr:uid="{00000000-0005-0000-0000-0000E00D0000}"/>
    <cellStyle name="Input 2 6 20 4" xfId="3293" xr:uid="{00000000-0005-0000-0000-0000E10D0000}"/>
    <cellStyle name="Input 2 6 21" xfId="1033" xr:uid="{00000000-0005-0000-0000-0000E20D0000}"/>
    <cellStyle name="Input 2 6 21 2" xfId="5576" xr:uid="{00000000-0005-0000-0000-0000E30D0000}"/>
    <cellStyle name="Input 2 6 21 3" xfId="7474" xr:uid="{00000000-0005-0000-0000-0000E40D0000}"/>
    <cellStyle name="Input 2 6 21 4" xfId="3294" xr:uid="{00000000-0005-0000-0000-0000E50D0000}"/>
    <cellStyle name="Input 2 6 22" xfId="1034" xr:uid="{00000000-0005-0000-0000-0000E60D0000}"/>
    <cellStyle name="Input 2 6 22 2" xfId="5577" xr:uid="{00000000-0005-0000-0000-0000E70D0000}"/>
    <cellStyle name="Input 2 6 22 3" xfId="7475" xr:uid="{00000000-0005-0000-0000-0000E80D0000}"/>
    <cellStyle name="Input 2 6 22 4" xfId="3295" xr:uid="{00000000-0005-0000-0000-0000E90D0000}"/>
    <cellStyle name="Input 2 6 23" xfId="1035" xr:uid="{00000000-0005-0000-0000-0000EA0D0000}"/>
    <cellStyle name="Input 2 6 23 2" xfId="5578" xr:uid="{00000000-0005-0000-0000-0000EB0D0000}"/>
    <cellStyle name="Input 2 6 23 3" xfId="7476" xr:uid="{00000000-0005-0000-0000-0000EC0D0000}"/>
    <cellStyle name="Input 2 6 23 4" xfId="3296" xr:uid="{00000000-0005-0000-0000-0000ED0D0000}"/>
    <cellStyle name="Input 2 6 24" xfId="5563" xr:uid="{00000000-0005-0000-0000-0000EE0D0000}"/>
    <cellStyle name="Input 2 6 25" xfId="7461" xr:uid="{00000000-0005-0000-0000-0000EF0D0000}"/>
    <cellStyle name="Input 2 6 26" xfId="3281" xr:uid="{00000000-0005-0000-0000-0000F00D0000}"/>
    <cellStyle name="Input 2 6 3" xfId="1036" xr:uid="{00000000-0005-0000-0000-0000F10D0000}"/>
    <cellStyle name="Input 2 6 3 2" xfId="5579" xr:uid="{00000000-0005-0000-0000-0000F20D0000}"/>
    <cellStyle name="Input 2 6 3 3" xfId="7477" xr:uid="{00000000-0005-0000-0000-0000F30D0000}"/>
    <cellStyle name="Input 2 6 3 4" xfId="3297" xr:uid="{00000000-0005-0000-0000-0000F40D0000}"/>
    <cellStyle name="Input 2 6 4" xfId="1037" xr:uid="{00000000-0005-0000-0000-0000F50D0000}"/>
    <cellStyle name="Input 2 6 4 2" xfId="5580" xr:uid="{00000000-0005-0000-0000-0000F60D0000}"/>
    <cellStyle name="Input 2 6 4 3" xfId="7478" xr:uid="{00000000-0005-0000-0000-0000F70D0000}"/>
    <cellStyle name="Input 2 6 4 4" xfId="3298" xr:uid="{00000000-0005-0000-0000-0000F80D0000}"/>
    <cellStyle name="Input 2 6 5" xfId="1038" xr:uid="{00000000-0005-0000-0000-0000F90D0000}"/>
    <cellStyle name="Input 2 6 5 2" xfId="5581" xr:uid="{00000000-0005-0000-0000-0000FA0D0000}"/>
    <cellStyle name="Input 2 6 5 3" xfId="7479" xr:uid="{00000000-0005-0000-0000-0000FB0D0000}"/>
    <cellStyle name="Input 2 6 5 4" xfId="3299" xr:uid="{00000000-0005-0000-0000-0000FC0D0000}"/>
    <cellStyle name="Input 2 6 6" xfId="1039" xr:uid="{00000000-0005-0000-0000-0000FD0D0000}"/>
    <cellStyle name="Input 2 6 6 2" xfId="5582" xr:uid="{00000000-0005-0000-0000-0000FE0D0000}"/>
    <cellStyle name="Input 2 6 6 3" xfId="7480" xr:uid="{00000000-0005-0000-0000-0000FF0D0000}"/>
    <cellStyle name="Input 2 6 6 4" xfId="3300" xr:uid="{00000000-0005-0000-0000-0000000E0000}"/>
    <cellStyle name="Input 2 6 7" xfId="1040" xr:uid="{00000000-0005-0000-0000-0000010E0000}"/>
    <cellStyle name="Input 2 6 7 2" xfId="5583" xr:uid="{00000000-0005-0000-0000-0000020E0000}"/>
    <cellStyle name="Input 2 6 7 3" xfId="7481" xr:uid="{00000000-0005-0000-0000-0000030E0000}"/>
    <cellStyle name="Input 2 6 7 4" xfId="3301" xr:uid="{00000000-0005-0000-0000-0000040E0000}"/>
    <cellStyle name="Input 2 6 8" xfId="1041" xr:uid="{00000000-0005-0000-0000-0000050E0000}"/>
    <cellStyle name="Input 2 6 8 2" xfId="5584" xr:uid="{00000000-0005-0000-0000-0000060E0000}"/>
    <cellStyle name="Input 2 6 8 3" xfId="7482" xr:uid="{00000000-0005-0000-0000-0000070E0000}"/>
    <cellStyle name="Input 2 6 8 4" xfId="3302" xr:uid="{00000000-0005-0000-0000-0000080E0000}"/>
    <cellStyle name="Input 2 6 9" xfId="1042" xr:uid="{00000000-0005-0000-0000-0000090E0000}"/>
    <cellStyle name="Input 2 6 9 2" xfId="5585" xr:uid="{00000000-0005-0000-0000-00000A0E0000}"/>
    <cellStyle name="Input 2 6 9 3" xfId="7483" xr:uid="{00000000-0005-0000-0000-00000B0E0000}"/>
    <cellStyle name="Input 2 6 9 4" xfId="3303" xr:uid="{00000000-0005-0000-0000-00000C0E0000}"/>
    <cellStyle name="Input 2 7" xfId="1043" xr:uid="{00000000-0005-0000-0000-00000D0E0000}"/>
    <cellStyle name="Input 2 7 10" xfId="1044" xr:uid="{00000000-0005-0000-0000-00000E0E0000}"/>
    <cellStyle name="Input 2 7 10 2" xfId="5587" xr:uid="{00000000-0005-0000-0000-00000F0E0000}"/>
    <cellStyle name="Input 2 7 10 3" xfId="7485" xr:uid="{00000000-0005-0000-0000-0000100E0000}"/>
    <cellStyle name="Input 2 7 10 4" xfId="3305" xr:uid="{00000000-0005-0000-0000-0000110E0000}"/>
    <cellStyle name="Input 2 7 11" xfId="1045" xr:uid="{00000000-0005-0000-0000-0000120E0000}"/>
    <cellStyle name="Input 2 7 11 2" xfId="5588" xr:uid="{00000000-0005-0000-0000-0000130E0000}"/>
    <cellStyle name="Input 2 7 11 3" xfId="7486" xr:uid="{00000000-0005-0000-0000-0000140E0000}"/>
    <cellStyle name="Input 2 7 11 4" xfId="3306" xr:uid="{00000000-0005-0000-0000-0000150E0000}"/>
    <cellStyle name="Input 2 7 12" xfId="1046" xr:uid="{00000000-0005-0000-0000-0000160E0000}"/>
    <cellStyle name="Input 2 7 12 2" xfId="5589" xr:uid="{00000000-0005-0000-0000-0000170E0000}"/>
    <cellStyle name="Input 2 7 12 3" xfId="7487" xr:uid="{00000000-0005-0000-0000-0000180E0000}"/>
    <cellStyle name="Input 2 7 12 4" xfId="3307" xr:uid="{00000000-0005-0000-0000-0000190E0000}"/>
    <cellStyle name="Input 2 7 13" xfId="1047" xr:uid="{00000000-0005-0000-0000-00001A0E0000}"/>
    <cellStyle name="Input 2 7 13 2" xfId="5590" xr:uid="{00000000-0005-0000-0000-00001B0E0000}"/>
    <cellStyle name="Input 2 7 13 3" xfId="7488" xr:uid="{00000000-0005-0000-0000-00001C0E0000}"/>
    <cellStyle name="Input 2 7 13 4" xfId="3308" xr:uid="{00000000-0005-0000-0000-00001D0E0000}"/>
    <cellStyle name="Input 2 7 14" xfId="1048" xr:uid="{00000000-0005-0000-0000-00001E0E0000}"/>
    <cellStyle name="Input 2 7 14 2" xfId="5591" xr:uid="{00000000-0005-0000-0000-00001F0E0000}"/>
    <cellStyle name="Input 2 7 14 3" xfId="7489" xr:uid="{00000000-0005-0000-0000-0000200E0000}"/>
    <cellStyle name="Input 2 7 14 4" xfId="3309" xr:uid="{00000000-0005-0000-0000-0000210E0000}"/>
    <cellStyle name="Input 2 7 15" xfId="1049" xr:uid="{00000000-0005-0000-0000-0000220E0000}"/>
    <cellStyle name="Input 2 7 15 2" xfId="5592" xr:uid="{00000000-0005-0000-0000-0000230E0000}"/>
    <cellStyle name="Input 2 7 15 3" xfId="7490" xr:uid="{00000000-0005-0000-0000-0000240E0000}"/>
    <cellStyle name="Input 2 7 15 4" xfId="3310" xr:uid="{00000000-0005-0000-0000-0000250E0000}"/>
    <cellStyle name="Input 2 7 16" xfId="1050" xr:uid="{00000000-0005-0000-0000-0000260E0000}"/>
    <cellStyle name="Input 2 7 16 2" xfId="5593" xr:uid="{00000000-0005-0000-0000-0000270E0000}"/>
    <cellStyle name="Input 2 7 16 3" xfId="7491" xr:uid="{00000000-0005-0000-0000-0000280E0000}"/>
    <cellStyle name="Input 2 7 16 4" xfId="3311" xr:uid="{00000000-0005-0000-0000-0000290E0000}"/>
    <cellStyle name="Input 2 7 17" xfId="1051" xr:uid="{00000000-0005-0000-0000-00002A0E0000}"/>
    <cellStyle name="Input 2 7 17 2" xfId="5594" xr:uid="{00000000-0005-0000-0000-00002B0E0000}"/>
    <cellStyle name="Input 2 7 17 3" xfId="7492" xr:uid="{00000000-0005-0000-0000-00002C0E0000}"/>
    <cellStyle name="Input 2 7 17 4" xfId="3312" xr:uid="{00000000-0005-0000-0000-00002D0E0000}"/>
    <cellStyle name="Input 2 7 18" xfId="1052" xr:uid="{00000000-0005-0000-0000-00002E0E0000}"/>
    <cellStyle name="Input 2 7 18 2" xfId="5595" xr:uid="{00000000-0005-0000-0000-00002F0E0000}"/>
    <cellStyle name="Input 2 7 18 3" xfId="7493" xr:uid="{00000000-0005-0000-0000-0000300E0000}"/>
    <cellStyle name="Input 2 7 18 4" xfId="3313" xr:uid="{00000000-0005-0000-0000-0000310E0000}"/>
    <cellStyle name="Input 2 7 19" xfId="1053" xr:uid="{00000000-0005-0000-0000-0000320E0000}"/>
    <cellStyle name="Input 2 7 19 2" xfId="5596" xr:uid="{00000000-0005-0000-0000-0000330E0000}"/>
    <cellStyle name="Input 2 7 19 3" xfId="7494" xr:uid="{00000000-0005-0000-0000-0000340E0000}"/>
    <cellStyle name="Input 2 7 19 4" xfId="3314" xr:uid="{00000000-0005-0000-0000-0000350E0000}"/>
    <cellStyle name="Input 2 7 2" xfId="1054" xr:uid="{00000000-0005-0000-0000-0000360E0000}"/>
    <cellStyle name="Input 2 7 2 2" xfId="5597" xr:uid="{00000000-0005-0000-0000-0000370E0000}"/>
    <cellStyle name="Input 2 7 2 3" xfId="7495" xr:uid="{00000000-0005-0000-0000-0000380E0000}"/>
    <cellStyle name="Input 2 7 2 4" xfId="3315" xr:uid="{00000000-0005-0000-0000-0000390E0000}"/>
    <cellStyle name="Input 2 7 20" xfId="1055" xr:uid="{00000000-0005-0000-0000-00003A0E0000}"/>
    <cellStyle name="Input 2 7 20 2" xfId="5598" xr:uid="{00000000-0005-0000-0000-00003B0E0000}"/>
    <cellStyle name="Input 2 7 20 3" xfId="7496" xr:uid="{00000000-0005-0000-0000-00003C0E0000}"/>
    <cellStyle name="Input 2 7 20 4" xfId="3316" xr:uid="{00000000-0005-0000-0000-00003D0E0000}"/>
    <cellStyle name="Input 2 7 21" xfId="1056" xr:uid="{00000000-0005-0000-0000-00003E0E0000}"/>
    <cellStyle name="Input 2 7 21 2" xfId="5599" xr:uid="{00000000-0005-0000-0000-00003F0E0000}"/>
    <cellStyle name="Input 2 7 21 3" xfId="7497" xr:uid="{00000000-0005-0000-0000-0000400E0000}"/>
    <cellStyle name="Input 2 7 21 4" xfId="3317" xr:uid="{00000000-0005-0000-0000-0000410E0000}"/>
    <cellStyle name="Input 2 7 22" xfId="1057" xr:uid="{00000000-0005-0000-0000-0000420E0000}"/>
    <cellStyle name="Input 2 7 22 2" xfId="5600" xr:uid="{00000000-0005-0000-0000-0000430E0000}"/>
    <cellStyle name="Input 2 7 22 3" xfId="7498" xr:uid="{00000000-0005-0000-0000-0000440E0000}"/>
    <cellStyle name="Input 2 7 22 4" xfId="3318" xr:uid="{00000000-0005-0000-0000-0000450E0000}"/>
    <cellStyle name="Input 2 7 23" xfId="1058" xr:uid="{00000000-0005-0000-0000-0000460E0000}"/>
    <cellStyle name="Input 2 7 23 2" xfId="5601" xr:uid="{00000000-0005-0000-0000-0000470E0000}"/>
    <cellStyle name="Input 2 7 23 3" xfId="7499" xr:uid="{00000000-0005-0000-0000-0000480E0000}"/>
    <cellStyle name="Input 2 7 23 4" xfId="3319" xr:uid="{00000000-0005-0000-0000-0000490E0000}"/>
    <cellStyle name="Input 2 7 24" xfId="5586" xr:uid="{00000000-0005-0000-0000-00004A0E0000}"/>
    <cellStyle name="Input 2 7 25" xfId="7484" xr:uid="{00000000-0005-0000-0000-00004B0E0000}"/>
    <cellStyle name="Input 2 7 26" xfId="3304" xr:uid="{00000000-0005-0000-0000-00004C0E0000}"/>
    <cellStyle name="Input 2 7 3" xfId="1059" xr:uid="{00000000-0005-0000-0000-00004D0E0000}"/>
    <cellStyle name="Input 2 7 3 2" xfId="5602" xr:uid="{00000000-0005-0000-0000-00004E0E0000}"/>
    <cellStyle name="Input 2 7 3 3" xfId="7500" xr:uid="{00000000-0005-0000-0000-00004F0E0000}"/>
    <cellStyle name="Input 2 7 3 4" xfId="3320" xr:uid="{00000000-0005-0000-0000-0000500E0000}"/>
    <cellStyle name="Input 2 7 4" xfId="1060" xr:uid="{00000000-0005-0000-0000-0000510E0000}"/>
    <cellStyle name="Input 2 7 4 2" xfId="5603" xr:uid="{00000000-0005-0000-0000-0000520E0000}"/>
    <cellStyle name="Input 2 7 4 3" xfId="7501" xr:uid="{00000000-0005-0000-0000-0000530E0000}"/>
    <cellStyle name="Input 2 7 4 4" xfId="3321" xr:uid="{00000000-0005-0000-0000-0000540E0000}"/>
    <cellStyle name="Input 2 7 5" xfId="1061" xr:uid="{00000000-0005-0000-0000-0000550E0000}"/>
    <cellStyle name="Input 2 7 5 2" xfId="5604" xr:uid="{00000000-0005-0000-0000-0000560E0000}"/>
    <cellStyle name="Input 2 7 5 3" xfId="7502" xr:uid="{00000000-0005-0000-0000-0000570E0000}"/>
    <cellStyle name="Input 2 7 5 4" xfId="3322" xr:uid="{00000000-0005-0000-0000-0000580E0000}"/>
    <cellStyle name="Input 2 7 6" xfId="1062" xr:uid="{00000000-0005-0000-0000-0000590E0000}"/>
    <cellStyle name="Input 2 7 6 2" xfId="5605" xr:uid="{00000000-0005-0000-0000-00005A0E0000}"/>
    <cellStyle name="Input 2 7 6 3" xfId="7503" xr:uid="{00000000-0005-0000-0000-00005B0E0000}"/>
    <cellStyle name="Input 2 7 6 4" xfId="3323" xr:uid="{00000000-0005-0000-0000-00005C0E0000}"/>
    <cellStyle name="Input 2 7 7" xfId="1063" xr:uid="{00000000-0005-0000-0000-00005D0E0000}"/>
    <cellStyle name="Input 2 7 7 2" xfId="5606" xr:uid="{00000000-0005-0000-0000-00005E0E0000}"/>
    <cellStyle name="Input 2 7 7 3" xfId="7504" xr:uid="{00000000-0005-0000-0000-00005F0E0000}"/>
    <cellStyle name="Input 2 7 7 4" xfId="3324" xr:uid="{00000000-0005-0000-0000-0000600E0000}"/>
    <cellStyle name="Input 2 7 8" xfId="1064" xr:uid="{00000000-0005-0000-0000-0000610E0000}"/>
    <cellStyle name="Input 2 7 8 2" xfId="5607" xr:uid="{00000000-0005-0000-0000-0000620E0000}"/>
    <cellStyle name="Input 2 7 8 3" xfId="7505" xr:uid="{00000000-0005-0000-0000-0000630E0000}"/>
    <cellStyle name="Input 2 7 8 4" xfId="3325" xr:uid="{00000000-0005-0000-0000-0000640E0000}"/>
    <cellStyle name="Input 2 7 9" xfId="1065" xr:uid="{00000000-0005-0000-0000-0000650E0000}"/>
    <cellStyle name="Input 2 7 9 2" xfId="5608" xr:uid="{00000000-0005-0000-0000-0000660E0000}"/>
    <cellStyle name="Input 2 7 9 3" xfId="7506" xr:uid="{00000000-0005-0000-0000-0000670E0000}"/>
    <cellStyle name="Input 2 7 9 4" xfId="3326" xr:uid="{00000000-0005-0000-0000-0000680E0000}"/>
    <cellStyle name="Input 2 8" xfId="1066" xr:uid="{00000000-0005-0000-0000-0000690E0000}"/>
    <cellStyle name="Input 2 8 10" xfId="1067" xr:uid="{00000000-0005-0000-0000-00006A0E0000}"/>
    <cellStyle name="Input 2 8 10 2" xfId="5610" xr:uid="{00000000-0005-0000-0000-00006B0E0000}"/>
    <cellStyle name="Input 2 8 10 3" xfId="7508" xr:uid="{00000000-0005-0000-0000-00006C0E0000}"/>
    <cellStyle name="Input 2 8 10 4" xfId="3328" xr:uid="{00000000-0005-0000-0000-00006D0E0000}"/>
    <cellStyle name="Input 2 8 11" xfId="1068" xr:uid="{00000000-0005-0000-0000-00006E0E0000}"/>
    <cellStyle name="Input 2 8 11 2" xfId="5611" xr:uid="{00000000-0005-0000-0000-00006F0E0000}"/>
    <cellStyle name="Input 2 8 11 3" xfId="7509" xr:uid="{00000000-0005-0000-0000-0000700E0000}"/>
    <cellStyle name="Input 2 8 11 4" xfId="3329" xr:uid="{00000000-0005-0000-0000-0000710E0000}"/>
    <cellStyle name="Input 2 8 12" xfId="1069" xr:uid="{00000000-0005-0000-0000-0000720E0000}"/>
    <cellStyle name="Input 2 8 12 2" xfId="5612" xr:uid="{00000000-0005-0000-0000-0000730E0000}"/>
    <cellStyle name="Input 2 8 12 3" xfId="7510" xr:uid="{00000000-0005-0000-0000-0000740E0000}"/>
    <cellStyle name="Input 2 8 12 4" xfId="3330" xr:uid="{00000000-0005-0000-0000-0000750E0000}"/>
    <cellStyle name="Input 2 8 13" xfId="1070" xr:uid="{00000000-0005-0000-0000-0000760E0000}"/>
    <cellStyle name="Input 2 8 13 2" xfId="5613" xr:uid="{00000000-0005-0000-0000-0000770E0000}"/>
    <cellStyle name="Input 2 8 13 3" xfId="7511" xr:uid="{00000000-0005-0000-0000-0000780E0000}"/>
    <cellStyle name="Input 2 8 13 4" xfId="3331" xr:uid="{00000000-0005-0000-0000-0000790E0000}"/>
    <cellStyle name="Input 2 8 14" xfId="1071" xr:uid="{00000000-0005-0000-0000-00007A0E0000}"/>
    <cellStyle name="Input 2 8 14 2" xfId="5614" xr:uid="{00000000-0005-0000-0000-00007B0E0000}"/>
    <cellStyle name="Input 2 8 14 3" xfId="7512" xr:uid="{00000000-0005-0000-0000-00007C0E0000}"/>
    <cellStyle name="Input 2 8 14 4" xfId="3332" xr:uid="{00000000-0005-0000-0000-00007D0E0000}"/>
    <cellStyle name="Input 2 8 15" xfId="1072" xr:uid="{00000000-0005-0000-0000-00007E0E0000}"/>
    <cellStyle name="Input 2 8 15 2" xfId="5615" xr:uid="{00000000-0005-0000-0000-00007F0E0000}"/>
    <cellStyle name="Input 2 8 15 3" xfId="7513" xr:uid="{00000000-0005-0000-0000-0000800E0000}"/>
    <cellStyle name="Input 2 8 15 4" xfId="3333" xr:uid="{00000000-0005-0000-0000-0000810E0000}"/>
    <cellStyle name="Input 2 8 16" xfId="1073" xr:uid="{00000000-0005-0000-0000-0000820E0000}"/>
    <cellStyle name="Input 2 8 16 2" xfId="5616" xr:uid="{00000000-0005-0000-0000-0000830E0000}"/>
    <cellStyle name="Input 2 8 16 3" xfId="7514" xr:uid="{00000000-0005-0000-0000-0000840E0000}"/>
    <cellStyle name="Input 2 8 16 4" xfId="3334" xr:uid="{00000000-0005-0000-0000-0000850E0000}"/>
    <cellStyle name="Input 2 8 17" xfId="1074" xr:uid="{00000000-0005-0000-0000-0000860E0000}"/>
    <cellStyle name="Input 2 8 17 2" xfId="5617" xr:uid="{00000000-0005-0000-0000-0000870E0000}"/>
    <cellStyle name="Input 2 8 17 3" xfId="7515" xr:uid="{00000000-0005-0000-0000-0000880E0000}"/>
    <cellStyle name="Input 2 8 17 4" xfId="3335" xr:uid="{00000000-0005-0000-0000-0000890E0000}"/>
    <cellStyle name="Input 2 8 18" xfId="1075" xr:uid="{00000000-0005-0000-0000-00008A0E0000}"/>
    <cellStyle name="Input 2 8 18 2" xfId="5618" xr:uid="{00000000-0005-0000-0000-00008B0E0000}"/>
    <cellStyle name="Input 2 8 18 3" xfId="7516" xr:uid="{00000000-0005-0000-0000-00008C0E0000}"/>
    <cellStyle name="Input 2 8 18 4" xfId="3336" xr:uid="{00000000-0005-0000-0000-00008D0E0000}"/>
    <cellStyle name="Input 2 8 19" xfId="1076" xr:uid="{00000000-0005-0000-0000-00008E0E0000}"/>
    <cellStyle name="Input 2 8 19 2" xfId="5619" xr:uid="{00000000-0005-0000-0000-00008F0E0000}"/>
    <cellStyle name="Input 2 8 19 3" xfId="7517" xr:uid="{00000000-0005-0000-0000-0000900E0000}"/>
    <cellStyle name="Input 2 8 19 4" xfId="3337" xr:uid="{00000000-0005-0000-0000-0000910E0000}"/>
    <cellStyle name="Input 2 8 2" xfId="1077" xr:uid="{00000000-0005-0000-0000-0000920E0000}"/>
    <cellStyle name="Input 2 8 2 2" xfId="5620" xr:uid="{00000000-0005-0000-0000-0000930E0000}"/>
    <cellStyle name="Input 2 8 2 3" xfId="7518" xr:uid="{00000000-0005-0000-0000-0000940E0000}"/>
    <cellStyle name="Input 2 8 2 4" xfId="3338" xr:uid="{00000000-0005-0000-0000-0000950E0000}"/>
    <cellStyle name="Input 2 8 20" xfId="1078" xr:uid="{00000000-0005-0000-0000-0000960E0000}"/>
    <cellStyle name="Input 2 8 20 2" xfId="5621" xr:uid="{00000000-0005-0000-0000-0000970E0000}"/>
    <cellStyle name="Input 2 8 20 3" xfId="7519" xr:uid="{00000000-0005-0000-0000-0000980E0000}"/>
    <cellStyle name="Input 2 8 20 4" xfId="3339" xr:uid="{00000000-0005-0000-0000-0000990E0000}"/>
    <cellStyle name="Input 2 8 21" xfId="1079" xr:uid="{00000000-0005-0000-0000-00009A0E0000}"/>
    <cellStyle name="Input 2 8 21 2" xfId="5622" xr:uid="{00000000-0005-0000-0000-00009B0E0000}"/>
    <cellStyle name="Input 2 8 21 3" xfId="7520" xr:uid="{00000000-0005-0000-0000-00009C0E0000}"/>
    <cellStyle name="Input 2 8 21 4" xfId="3340" xr:uid="{00000000-0005-0000-0000-00009D0E0000}"/>
    <cellStyle name="Input 2 8 22" xfId="1080" xr:uid="{00000000-0005-0000-0000-00009E0E0000}"/>
    <cellStyle name="Input 2 8 22 2" xfId="5623" xr:uid="{00000000-0005-0000-0000-00009F0E0000}"/>
    <cellStyle name="Input 2 8 22 3" xfId="7521" xr:uid="{00000000-0005-0000-0000-0000A00E0000}"/>
    <cellStyle name="Input 2 8 22 4" xfId="3341" xr:uid="{00000000-0005-0000-0000-0000A10E0000}"/>
    <cellStyle name="Input 2 8 23" xfId="1081" xr:uid="{00000000-0005-0000-0000-0000A20E0000}"/>
    <cellStyle name="Input 2 8 23 2" xfId="5624" xr:uid="{00000000-0005-0000-0000-0000A30E0000}"/>
    <cellStyle name="Input 2 8 23 3" xfId="7522" xr:uid="{00000000-0005-0000-0000-0000A40E0000}"/>
    <cellStyle name="Input 2 8 23 4" xfId="3342" xr:uid="{00000000-0005-0000-0000-0000A50E0000}"/>
    <cellStyle name="Input 2 8 24" xfId="5609" xr:uid="{00000000-0005-0000-0000-0000A60E0000}"/>
    <cellStyle name="Input 2 8 25" xfId="7507" xr:uid="{00000000-0005-0000-0000-0000A70E0000}"/>
    <cellStyle name="Input 2 8 26" xfId="3327" xr:uid="{00000000-0005-0000-0000-0000A80E0000}"/>
    <cellStyle name="Input 2 8 3" xfId="1082" xr:uid="{00000000-0005-0000-0000-0000A90E0000}"/>
    <cellStyle name="Input 2 8 3 2" xfId="5625" xr:uid="{00000000-0005-0000-0000-0000AA0E0000}"/>
    <cellStyle name="Input 2 8 3 3" xfId="7523" xr:uid="{00000000-0005-0000-0000-0000AB0E0000}"/>
    <cellStyle name="Input 2 8 3 4" xfId="3343" xr:uid="{00000000-0005-0000-0000-0000AC0E0000}"/>
    <cellStyle name="Input 2 8 4" xfId="1083" xr:uid="{00000000-0005-0000-0000-0000AD0E0000}"/>
    <cellStyle name="Input 2 8 4 2" xfId="5626" xr:uid="{00000000-0005-0000-0000-0000AE0E0000}"/>
    <cellStyle name="Input 2 8 4 3" xfId="7524" xr:uid="{00000000-0005-0000-0000-0000AF0E0000}"/>
    <cellStyle name="Input 2 8 4 4" xfId="3344" xr:uid="{00000000-0005-0000-0000-0000B00E0000}"/>
    <cellStyle name="Input 2 8 5" xfId="1084" xr:uid="{00000000-0005-0000-0000-0000B10E0000}"/>
    <cellStyle name="Input 2 8 5 2" xfId="5627" xr:uid="{00000000-0005-0000-0000-0000B20E0000}"/>
    <cellStyle name="Input 2 8 5 3" xfId="7525" xr:uid="{00000000-0005-0000-0000-0000B30E0000}"/>
    <cellStyle name="Input 2 8 5 4" xfId="3345" xr:uid="{00000000-0005-0000-0000-0000B40E0000}"/>
    <cellStyle name="Input 2 8 6" xfId="1085" xr:uid="{00000000-0005-0000-0000-0000B50E0000}"/>
    <cellStyle name="Input 2 8 6 2" xfId="5628" xr:uid="{00000000-0005-0000-0000-0000B60E0000}"/>
    <cellStyle name="Input 2 8 6 3" xfId="7526" xr:uid="{00000000-0005-0000-0000-0000B70E0000}"/>
    <cellStyle name="Input 2 8 6 4" xfId="3346" xr:uid="{00000000-0005-0000-0000-0000B80E0000}"/>
    <cellStyle name="Input 2 8 7" xfId="1086" xr:uid="{00000000-0005-0000-0000-0000B90E0000}"/>
    <cellStyle name="Input 2 8 7 2" xfId="5629" xr:uid="{00000000-0005-0000-0000-0000BA0E0000}"/>
    <cellStyle name="Input 2 8 7 3" xfId="7527" xr:uid="{00000000-0005-0000-0000-0000BB0E0000}"/>
    <cellStyle name="Input 2 8 7 4" xfId="3347" xr:uid="{00000000-0005-0000-0000-0000BC0E0000}"/>
    <cellStyle name="Input 2 8 8" xfId="1087" xr:uid="{00000000-0005-0000-0000-0000BD0E0000}"/>
    <cellStyle name="Input 2 8 8 2" xfId="5630" xr:uid="{00000000-0005-0000-0000-0000BE0E0000}"/>
    <cellStyle name="Input 2 8 8 3" xfId="7528" xr:uid="{00000000-0005-0000-0000-0000BF0E0000}"/>
    <cellStyle name="Input 2 8 8 4" xfId="3348" xr:uid="{00000000-0005-0000-0000-0000C00E0000}"/>
    <cellStyle name="Input 2 8 9" xfId="1088" xr:uid="{00000000-0005-0000-0000-0000C10E0000}"/>
    <cellStyle name="Input 2 8 9 2" xfId="5631" xr:uid="{00000000-0005-0000-0000-0000C20E0000}"/>
    <cellStyle name="Input 2 8 9 3" xfId="7529" xr:uid="{00000000-0005-0000-0000-0000C30E0000}"/>
    <cellStyle name="Input 2 8 9 4" xfId="3349" xr:uid="{00000000-0005-0000-0000-0000C40E0000}"/>
    <cellStyle name="Input 2 9" xfId="1089" xr:uid="{00000000-0005-0000-0000-0000C50E0000}"/>
    <cellStyle name="Input 2 9 10" xfId="1090" xr:uid="{00000000-0005-0000-0000-0000C60E0000}"/>
    <cellStyle name="Input 2 9 10 2" xfId="5633" xr:uid="{00000000-0005-0000-0000-0000C70E0000}"/>
    <cellStyle name="Input 2 9 10 3" xfId="7531" xr:uid="{00000000-0005-0000-0000-0000C80E0000}"/>
    <cellStyle name="Input 2 9 10 4" xfId="3351" xr:uid="{00000000-0005-0000-0000-0000C90E0000}"/>
    <cellStyle name="Input 2 9 11" xfId="1091" xr:uid="{00000000-0005-0000-0000-0000CA0E0000}"/>
    <cellStyle name="Input 2 9 11 2" xfId="5634" xr:uid="{00000000-0005-0000-0000-0000CB0E0000}"/>
    <cellStyle name="Input 2 9 11 3" xfId="7532" xr:uid="{00000000-0005-0000-0000-0000CC0E0000}"/>
    <cellStyle name="Input 2 9 11 4" xfId="3352" xr:uid="{00000000-0005-0000-0000-0000CD0E0000}"/>
    <cellStyle name="Input 2 9 12" xfId="1092" xr:uid="{00000000-0005-0000-0000-0000CE0E0000}"/>
    <cellStyle name="Input 2 9 12 2" xfId="5635" xr:uid="{00000000-0005-0000-0000-0000CF0E0000}"/>
    <cellStyle name="Input 2 9 12 3" xfId="7533" xr:uid="{00000000-0005-0000-0000-0000D00E0000}"/>
    <cellStyle name="Input 2 9 12 4" xfId="3353" xr:uid="{00000000-0005-0000-0000-0000D10E0000}"/>
    <cellStyle name="Input 2 9 13" xfId="1093" xr:uid="{00000000-0005-0000-0000-0000D20E0000}"/>
    <cellStyle name="Input 2 9 13 2" xfId="5636" xr:uid="{00000000-0005-0000-0000-0000D30E0000}"/>
    <cellStyle name="Input 2 9 13 3" xfId="7534" xr:uid="{00000000-0005-0000-0000-0000D40E0000}"/>
    <cellStyle name="Input 2 9 13 4" xfId="3354" xr:uid="{00000000-0005-0000-0000-0000D50E0000}"/>
    <cellStyle name="Input 2 9 14" xfId="1094" xr:uid="{00000000-0005-0000-0000-0000D60E0000}"/>
    <cellStyle name="Input 2 9 14 2" xfId="5637" xr:uid="{00000000-0005-0000-0000-0000D70E0000}"/>
    <cellStyle name="Input 2 9 14 3" xfId="7535" xr:uid="{00000000-0005-0000-0000-0000D80E0000}"/>
    <cellStyle name="Input 2 9 14 4" xfId="3355" xr:uid="{00000000-0005-0000-0000-0000D90E0000}"/>
    <cellStyle name="Input 2 9 15" xfId="1095" xr:uid="{00000000-0005-0000-0000-0000DA0E0000}"/>
    <cellStyle name="Input 2 9 15 2" xfId="5638" xr:uid="{00000000-0005-0000-0000-0000DB0E0000}"/>
    <cellStyle name="Input 2 9 15 3" xfId="7536" xr:uid="{00000000-0005-0000-0000-0000DC0E0000}"/>
    <cellStyle name="Input 2 9 15 4" xfId="3356" xr:uid="{00000000-0005-0000-0000-0000DD0E0000}"/>
    <cellStyle name="Input 2 9 16" xfId="1096" xr:uid="{00000000-0005-0000-0000-0000DE0E0000}"/>
    <cellStyle name="Input 2 9 16 2" xfId="5639" xr:uid="{00000000-0005-0000-0000-0000DF0E0000}"/>
    <cellStyle name="Input 2 9 16 3" xfId="7537" xr:uid="{00000000-0005-0000-0000-0000E00E0000}"/>
    <cellStyle name="Input 2 9 16 4" xfId="3357" xr:uid="{00000000-0005-0000-0000-0000E10E0000}"/>
    <cellStyle name="Input 2 9 17" xfId="1097" xr:uid="{00000000-0005-0000-0000-0000E20E0000}"/>
    <cellStyle name="Input 2 9 17 2" xfId="5640" xr:uid="{00000000-0005-0000-0000-0000E30E0000}"/>
    <cellStyle name="Input 2 9 17 3" xfId="7538" xr:uid="{00000000-0005-0000-0000-0000E40E0000}"/>
    <cellStyle name="Input 2 9 17 4" xfId="3358" xr:uid="{00000000-0005-0000-0000-0000E50E0000}"/>
    <cellStyle name="Input 2 9 18" xfId="1098" xr:uid="{00000000-0005-0000-0000-0000E60E0000}"/>
    <cellStyle name="Input 2 9 18 2" xfId="5641" xr:uid="{00000000-0005-0000-0000-0000E70E0000}"/>
    <cellStyle name="Input 2 9 18 3" xfId="7539" xr:uid="{00000000-0005-0000-0000-0000E80E0000}"/>
    <cellStyle name="Input 2 9 18 4" xfId="3359" xr:uid="{00000000-0005-0000-0000-0000E90E0000}"/>
    <cellStyle name="Input 2 9 19" xfId="1099" xr:uid="{00000000-0005-0000-0000-0000EA0E0000}"/>
    <cellStyle name="Input 2 9 19 2" xfId="5642" xr:uid="{00000000-0005-0000-0000-0000EB0E0000}"/>
    <cellStyle name="Input 2 9 19 3" xfId="7540" xr:uid="{00000000-0005-0000-0000-0000EC0E0000}"/>
    <cellStyle name="Input 2 9 19 4" xfId="3360" xr:uid="{00000000-0005-0000-0000-0000ED0E0000}"/>
    <cellStyle name="Input 2 9 2" xfId="1100" xr:uid="{00000000-0005-0000-0000-0000EE0E0000}"/>
    <cellStyle name="Input 2 9 2 2" xfId="5643" xr:uid="{00000000-0005-0000-0000-0000EF0E0000}"/>
    <cellStyle name="Input 2 9 2 3" xfId="7541" xr:uid="{00000000-0005-0000-0000-0000F00E0000}"/>
    <cellStyle name="Input 2 9 2 4" xfId="3361" xr:uid="{00000000-0005-0000-0000-0000F10E0000}"/>
    <cellStyle name="Input 2 9 20" xfId="1101" xr:uid="{00000000-0005-0000-0000-0000F20E0000}"/>
    <cellStyle name="Input 2 9 20 2" xfId="5644" xr:uid="{00000000-0005-0000-0000-0000F30E0000}"/>
    <cellStyle name="Input 2 9 20 3" xfId="7542" xr:uid="{00000000-0005-0000-0000-0000F40E0000}"/>
    <cellStyle name="Input 2 9 20 4" xfId="3362" xr:uid="{00000000-0005-0000-0000-0000F50E0000}"/>
    <cellStyle name="Input 2 9 21" xfId="1102" xr:uid="{00000000-0005-0000-0000-0000F60E0000}"/>
    <cellStyle name="Input 2 9 21 2" xfId="5645" xr:uid="{00000000-0005-0000-0000-0000F70E0000}"/>
    <cellStyle name="Input 2 9 21 3" xfId="7543" xr:uid="{00000000-0005-0000-0000-0000F80E0000}"/>
    <cellStyle name="Input 2 9 21 4" xfId="3363" xr:uid="{00000000-0005-0000-0000-0000F90E0000}"/>
    <cellStyle name="Input 2 9 22" xfId="1103" xr:uid="{00000000-0005-0000-0000-0000FA0E0000}"/>
    <cellStyle name="Input 2 9 22 2" xfId="5646" xr:uid="{00000000-0005-0000-0000-0000FB0E0000}"/>
    <cellStyle name="Input 2 9 22 3" xfId="7544" xr:uid="{00000000-0005-0000-0000-0000FC0E0000}"/>
    <cellStyle name="Input 2 9 22 4" xfId="3364" xr:uid="{00000000-0005-0000-0000-0000FD0E0000}"/>
    <cellStyle name="Input 2 9 23" xfId="1104" xr:uid="{00000000-0005-0000-0000-0000FE0E0000}"/>
    <cellStyle name="Input 2 9 23 2" xfId="5647" xr:uid="{00000000-0005-0000-0000-0000FF0E0000}"/>
    <cellStyle name="Input 2 9 23 3" xfId="7545" xr:uid="{00000000-0005-0000-0000-0000000F0000}"/>
    <cellStyle name="Input 2 9 23 4" xfId="3365" xr:uid="{00000000-0005-0000-0000-0000010F0000}"/>
    <cellStyle name="Input 2 9 24" xfId="5632" xr:uid="{00000000-0005-0000-0000-0000020F0000}"/>
    <cellStyle name="Input 2 9 25" xfId="7530" xr:uid="{00000000-0005-0000-0000-0000030F0000}"/>
    <cellStyle name="Input 2 9 26" xfId="3350" xr:uid="{00000000-0005-0000-0000-0000040F0000}"/>
    <cellStyle name="Input 2 9 3" xfId="1105" xr:uid="{00000000-0005-0000-0000-0000050F0000}"/>
    <cellStyle name="Input 2 9 3 2" xfId="5648" xr:uid="{00000000-0005-0000-0000-0000060F0000}"/>
    <cellStyle name="Input 2 9 3 3" xfId="7546" xr:uid="{00000000-0005-0000-0000-0000070F0000}"/>
    <cellStyle name="Input 2 9 3 4" xfId="3366" xr:uid="{00000000-0005-0000-0000-0000080F0000}"/>
    <cellStyle name="Input 2 9 4" xfId="1106" xr:uid="{00000000-0005-0000-0000-0000090F0000}"/>
    <cellStyle name="Input 2 9 4 2" xfId="5649" xr:uid="{00000000-0005-0000-0000-00000A0F0000}"/>
    <cellStyle name="Input 2 9 4 3" xfId="7547" xr:uid="{00000000-0005-0000-0000-00000B0F0000}"/>
    <cellStyle name="Input 2 9 4 4" xfId="3367" xr:uid="{00000000-0005-0000-0000-00000C0F0000}"/>
    <cellStyle name="Input 2 9 5" xfId="1107" xr:uid="{00000000-0005-0000-0000-00000D0F0000}"/>
    <cellStyle name="Input 2 9 5 2" xfId="5650" xr:uid="{00000000-0005-0000-0000-00000E0F0000}"/>
    <cellStyle name="Input 2 9 5 3" xfId="7548" xr:uid="{00000000-0005-0000-0000-00000F0F0000}"/>
    <cellStyle name="Input 2 9 5 4" xfId="3368" xr:uid="{00000000-0005-0000-0000-0000100F0000}"/>
    <cellStyle name="Input 2 9 6" xfId="1108" xr:uid="{00000000-0005-0000-0000-0000110F0000}"/>
    <cellStyle name="Input 2 9 6 2" xfId="5651" xr:uid="{00000000-0005-0000-0000-0000120F0000}"/>
    <cellStyle name="Input 2 9 6 3" xfId="7549" xr:uid="{00000000-0005-0000-0000-0000130F0000}"/>
    <cellStyle name="Input 2 9 6 4" xfId="3369" xr:uid="{00000000-0005-0000-0000-0000140F0000}"/>
    <cellStyle name="Input 2 9 7" xfId="1109" xr:uid="{00000000-0005-0000-0000-0000150F0000}"/>
    <cellStyle name="Input 2 9 7 2" xfId="5652" xr:uid="{00000000-0005-0000-0000-0000160F0000}"/>
    <cellStyle name="Input 2 9 7 3" xfId="7550" xr:uid="{00000000-0005-0000-0000-0000170F0000}"/>
    <cellStyle name="Input 2 9 7 4" xfId="3370" xr:uid="{00000000-0005-0000-0000-0000180F0000}"/>
    <cellStyle name="Input 2 9 8" xfId="1110" xr:uid="{00000000-0005-0000-0000-0000190F0000}"/>
    <cellStyle name="Input 2 9 8 2" xfId="5653" xr:uid="{00000000-0005-0000-0000-00001A0F0000}"/>
    <cellStyle name="Input 2 9 8 3" xfId="7551" xr:uid="{00000000-0005-0000-0000-00001B0F0000}"/>
    <cellStyle name="Input 2 9 8 4" xfId="3371" xr:uid="{00000000-0005-0000-0000-00001C0F0000}"/>
    <cellStyle name="Input 2 9 9" xfId="1111" xr:uid="{00000000-0005-0000-0000-00001D0F0000}"/>
    <cellStyle name="Input 2 9 9 2" xfId="5654" xr:uid="{00000000-0005-0000-0000-00001E0F0000}"/>
    <cellStyle name="Input 2 9 9 3" xfId="7552" xr:uid="{00000000-0005-0000-0000-00001F0F0000}"/>
    <cellStyle name="Input 2 9 9 4" xfId="3372" xr:uid="{00000000-0005-0000-0000-0000200F0000}"/>
    <cellStyle name="Input 3" xfId="6902" xr:uid="{00000000-0005-0000-0000-0000210F0000}"/>
    <cellStyle name="Input 4" xfId="4637" xr:uid="{00000000-0005-0000-0000-0000220F0000}"/>
    <cellStyle name="Input 5" xfId="6880" xr:uid="{00000000-0005-0000-0000-0000230F0000}"/>
    <cellStyle name="Input 6" xfId="2452" xr:uid="{00000000-0005-0000-0000-0000240F0000}"/>
    <cellStyle name="Komórka połączona" xfId="1112" xr:uid="{00000000-0005-0000-0000-0000250F0000}"/>
    <cellStyle name="Komórka zaznaczona" xfId="1113" xr:uid="{00000000-0005-0000-0000-0000260F0000}"/>
    <cellStyle name="LineItemPrompt" xfId="40" xr:uid="{00000000-0005-0000-0000-0000270F0000}"/>
    <cellStyle name="LineItemValue" xfId="41" xr:uid="{00000000-0005-0000-0000-0000280F0000}"/>
    <cellStyle name="Linked Cell" xfId="42" builtinId="24" customBuiltin="1"/>
    <cellStyle name="Linked Cell 2" xfId="1114" xr:uid="{00000000-0005-0000-0000-00002A0F0000}"/>
    <cellStyle name="Linked Cell 3" xfId="6905" xr:uid="{00000000-0005-0000-0000-00002B0F0000}"/>
    <cellStyle name="Nagłówek 1" xfId="1115" xr:uid="{00000000-0005-0000-0000-00002C0F0000}"/>
    <cellStyle name="Nagłówek 2" xfId="1116" xr:uid="{00000000-0005-0000-0000-00002D0F0000}"/>
    <cellStyle name="Nagłówek 3" xfId="1117" xr:uid="{00000000-0005-0000-0000-00002E0F0000}"/>
    <cellStyle name="Nagłówek 3 2" xfId="1118" xr:uid="{00000000-0005-0000-0000-00002F0F0000}"/>
    <cellStyle name="Nagłówek 3 2 2" xfId="1119" xr:uid="{00000000-0005-0000-0000-0000300F0000}"/>
    <cellStyle name="Nagłówek 3 2 3" xfId="1120" xr:uid="{00000000-0005-0000-0000-0000310F0000}"/>
    <cellStyle name="Nagłówek 3 2 4" xfId="1121" xr:uid="{00000000-0005-0000-0000-0000320F0000}"/>
    <cellStyle name="Nagłówek 3 2 5" xfId="1122" xr:uid="{00000000-0005-0000-0000-0000330F0000}"/>
    <cellStyle name="Nagłówek 3 2 6" xfId="1123" xr:uid="{00000000-0005-0000-0000-0000340F0000}"/>
    <cellStyle name="Nagłówek 3 2 7" xfId="1124" xr:uid="{00000000-0005-0000-0000-0000350F0000}"/>
    <cellStyle name="Nagłówek 3 3" xfId="1125" xr:uid="{00000000-0005-0000-0000-0000360F0000}"/>
    <cellStyle name="Nagłówek 3 4" xfId="1126" xr:uid="{00000000-0005-0000-0000-0000370F0000}"/>
    <cellStyle name="Nagłówek 3 5" xfId="1127" xr:uid="{00000000-0005-0000-0000-0000380F0000}"/>
    <cellStyle name="Nagłówek 3 6" xfId="1128" xr:uid="{00000000-0005-0000-0000-0000390F0000}"/>
    <cellStyle name="Nagłówek 3 7" xfId="1129" xr:uid="{00000000-0005-0000-0000-00003A0F0000}"/>
    <cellStyle name="Nagłówek 3 8" xfId="1130" xr:uid="{00000000-0005-0000-0000-00003B0F0000}"/>
    <cellStyle name="Nagłówek 4" xfId="1131" xr:uid="{00000000-0005-0000-0000-00003C0F0000}"/>
    <cellStyle name="Neutral" xfId="43" builtinId="28" customBuiltin="1"/>
    <cellStyle name="Neutral 2" xfId="1132" xr:uid="{00000000-0005-0000-0000-00003E0F0000}"/>
    <cellStyle name="Neutral 2 2" xfId="1133" xr:uid="{00000000-0005-0000-0000-00003F0F0000}"/>
    <cellStyle name="Neutral 3" xfId="6901" xr:uid="{00000000-0005-0000-0000-0000400F0000}"/>
    <cellStyle name="Neutralne" xfId="1134" xr:uid="{00000000-0005-0000-0000-0000410F0000}"/>
    <cellStyle name="Normal" xfId="0" builtinId="0"/>
    <cellStyle name="Normal 10" xfId="1135" xr:uid="{00000000-0005-0000-0000-0000430F0000}"/>
    <cellStyle name="Normal 10 2" xfId="1136" xr:uid="{00000000-0005-0000-0000-0000440F0000}"/>
    <cellStyle name="Normal 11" xfId="1137" xr:uid="{00000000-0005-0000-0000-0000450F0000}"/>
    <cellStyle name="Normal 12" xfId="1138" xr:uid="{00000000-0005-0000-0000-0000460F0000}"/>
    <cellStyle name="Normal 13" xfId="2424" xr:uid="{00000000-0005-0000-0000-0000470F0000}"/>
    <cellStyle name="Normal 14" xfId="6886" xr:uid="{00000000-0005-0000-0000-0000480F0000}"/>
    <cellStyle name="Normal 15" xfId="6888" xr:uid="{00000000-0005-0000-0000-0000490F0000}"/>
    <cellStyle name="Normal 16" xfId="8907" xr:uid="{672F0F53-6C89-4851-A2F3-8D126DDE97F7}"/>
    <cellStyle name="Normal 2" xfId="44" xr:uid="{00000000-0005-0000-0000-00004A0F0000}"/>
    <cellStyle name="Normal 2 2" xfId="82" xr:uid="{00000000-0005-0000-0000-00004B0F0000}"/>
    <cellStyle name="Normal 2 2 2" xfId="1139" xr:uid="{00000000-0005-0000-0000-00004C0F0000}"/>
    <cellStyle name="Normal 2 2 3" xfId="2380" xr:uid="{00000000-0005-0000-0000-00004D0F0000}"/>
    <cellStyle name="Normal 2 3" xfId="1140" xr:uid="{00000000-0005-0000-0000-00004E0F0000}"/>
    <cellStyle name="Normal 2 3 2" xfId="8901" xr:uid="{00000000-0005-0000-0000-00004F0F0000}"/>
    <cellStyle name="Normal 2 3 3" xfId="3373" xr:uid="{00000000-0005-0000-0000-0000500F0000}"/>
    <cellStyle name="Normal 21" xfId="75" xr:uid="{00000000-0005-0000-0000-0000510F0000}"/>
    <cellStyle name="Normal 21 2" xfId="4643" xr:uid="{00000000-0005-0000-0000-0000520F0000}"/>
    <cellStyle name="Normal 21 3" xfId="2459" xr:uid="{00000000-0005-0000-0000-0000530F0000}"/>
    <cellStyle name="Normal 23" xfId="83" xr:uid="{00000000-0005-0000-0000-0000540F0000}"/>
    <cellStyle name="Normal 23 2" xfId="4650" xr:uid="{00000000-0005-0000-0000-0000550F0000}"/>
    <cellStyle name="Normal 23 3" xfId="2463" xr:uid="{00000000-0005-0000-0000-0000560F0000}"/>
    <cellStyle name="Normal 3" xfId="72" xr:uid="{00000000-0005-0000-0000-0000570F0000}"/>
    <cellStyle name="Normal 3 2" xfId="96" xr:uid="{00000000-0005-0000-0000-0000580F0000}"/>
    <cellStyle name="Normal 3 2 2" xfId="1141" xr:uid="{00000000-0005-0000-0000-0000590F0000}"/>
    <cellStyle name="Normal 3 2 3" xfId="2381" xr:uid="{00000000-0005-0000-0000-00005A0F0000}"/>
    <cellStyle name="Normal 3 3" xfId="1142" xr:uid="{00000000-0005-0000-0000-00005B0F0000}"/>
    <cellStyle name="Normal 3 3 2" xfId="8902" xr:uid="{00000000-0005-0000-0000-00005C0F0000}"/>
    <cellStyle name="Normal 3 3 3" xfId="3374" xr:uid="{00000000-0005-0000-0000-00005D0F0000}"/>
    <cellStyle name="Normal 3 4" xfId="1143" xr:uid="{00000000-0005-0000-0000-00005E0F0000}"/>
    <cellStyle name="Normal 3 5" xfId="2377" xr:uid="{00000000-0005-0000-0000-00005F0F0000}"/>
    <cellStyle name="Normal 3 5 2" xfId="6875" xr:uid="{00000000-0005-0000-0000-0000600F0000}"/>
    <cellStyle name="Normal 3 5 3" xfId="4596" xr:uid="{00000000-0005-0000-0000-0000610F0000}"/>
    <cellStyle name="Normal 4" xfId="84" xr:uid="{00000000-0005-0000-0000-0000620F0000}"/>
    <cellStyle name="Normal 4 2" xfId="1144" xr:uid="{00000000-0005-0000-0000-0000630F0000}"/>
    <cellStyle name="Normal 5" xfId="85" xr:uid="{00000000-0005-0000-0000-0000640F0000}"/>
    <cellStyle name="Normal 5 2" xfId="1145" xr:uid="{00000000-0005-0000-0000-0000650F0000}"/>
    <cellStyle name="Normal 5 2 2" xfId="8903" xr:uid="{00000000-0005-0000-0000-0000660F0000}"/>
    <cellStyle name="Normal 5 2 3" xfId="3375" xr:uid="{00000000-0005-0000-0000-0000670F0000}"/>
    <cellStyle name="Normal 5 3" xfId="4651" xr:uid="{00000000-0005-0000-0000-0000680F0000}"/>
    <cellStyle name="Normal 5 4" xfId="2464" xr:uid="{00000000-0005-0000-0000-0000690F0000}"/>
    <cellStyle name="Normal 6" xfId="86" xr:uid="{00000000-0005-0000-0000-00006A0F0000}"/>
    <cellStyle name="Normal 6 2" xfId="4652" xr:uid="{00000000-0005-0000-0000-00006B0F0000}"/>
    <cellStyle name="Normal 6 3" xfId="2465" xr:uid="{00000000-0005-0000-0000-00006C0F0000}"/>
    <cellStyle name="Normal 7" xfId="87" xr:uid="{00000000-0005-0000-0000-00006D0F0000}"/>
    <cellStyle name="Normal 7 2" xfId="1146" xr:uid="{00000000-0005-0000-0000-00006E0F0000}"/>
    <cellStyle name="Normal 7 2 2" xfId="8904" xr:uid="{00000000-0005-0000-0000-00006F0F0000}"/>
    <cellStyle name="Normal 7 2 3" xfId="3376" xr:uid="{00000000-0005-0000-0000-0000700F0000}"/>
    <cellStyle name="Normal 7 3" xfId="4653" xr:uid="{00000000-0005-0000-0000-0000710F0000}"/>
    <cellStyle name="Normal 7 4" xfId="2466" xr:uid="{00000000-0005-0000-0000-0000720F0000}"/>
    <cellStyle name="Normal 8" xfId="95" xr:uid="{00000000-0005-0000-0000-0000730F0000}"/>
    <cellStyle name="Normal 8 2" xfId="2448" xr:uid="{00000000-0005-0000-0000-0000740F0000}"/>
    <cellStyle name="Normal 9" xfId="1147" xr:uid="{00000000-0005-0000-0000-0000750F0000}"/>
    <cellStyle name="Normal_Funding by District" xfId="45" xr:uid="{00000000-0005-0000-0000-0000760F0000}"/>
    <cellStyle name="Note" xfId="46" builtinId="10" customBuiltin="1"/>
    <cellStyle name="Note 2" xfId="1148" xr:uid="{00000000-0005-0000-0000-0000780F0000}"/>
    <cellStyle name="Note 2 10" xfId="1149" xr:uid="{00000000-0005-0000-0000-0000790F0000}"/>
    <cellStyle name="Note 2 10 10" xfId="1150" xr:uid="{00000000-0005-0000-0000-00007A0F0000}"/>
    <cellStyle name="Note 2 10 10 2" xfId="5657" xr:uid="{00000000-0005-0000-0000-00007B0F0000}"/>
    <cellStyle name="Note 2 10 10 3" xfId="7555" xr:uid="{00000000-0005-0000-0000-00007C0F0000}"/>
    <cellStyle name="Note 2 10 10 4" xfId="3379" xr:uid="{00000000-0005-0000-0000-00007D0F0000}"/>
    <cellStyle name="Note 2 10 11" xfId="1151" xr:uid="{00000000-0005-0000-0000-00007E0F0000}"/>
    <cellStyle name="Note 2 10 11 2" xfId="5658" xr:uid="{00000000-0005-0000-0000-00007F0F0000}"/>
    <cellStyle name="Note 2 10 11 3" xfId="7556" xr:uid="{00000000-0005-0000-0000-0000800F0000}"/>
    <cellStyle name="Note 2 10 11 4" xfId="3380" xr:uid="{00000000-0005-0000-0000-0000810F0000}"/>
    <cellStyle name="Note 2 10 12" xfId="1152" xr:uid="{00000000-0005-0000-0000-0000820F0000}"/>
    <cellStyle name="Note 2 10 12 2" xfId="5659" xr:uid="{00000000-0005-0000-0000-0000830F0000}"/>
    <cellStyle name="Note 2 10 12 3" xfId="7557" xr:uid="{00000000-0005-0000-0000-0000840F0000}"/>
    <cellStyle name="Note 2 10 12 4" xfId="3381" xr:uid="{00000000-0005-0000-0000-0000850F0000}"/>
    <cellStyle name="Note 2 10 13" xfId="1153" xr:uid="{00000000-0005-0000-0000-0000860F0000}"/>
    <cellStyle name="Note 2 10 13 2" xfId="5660" xr:uid="{00000000-0005-0000-0000-0000870F0000}"/>
    <cellStyle name="Note 2 10 13 3" xfId="7558" xr:uid="{00000000-0005-0000-0000-0000880F0000}"/>
    <cellStyle name="Note 2 10 13 4" xfId="3382" xr:uid="{00000000-0005-0000-0000-0000890F0000}"/>
    <cellStyle name="Note 2 10 14" xfId="1154" xr:uid="{00000000-0005-0000-0000-00008A0F0000}"/>
    <cellStyle name="Note 2 10 14 2" xfId="5661" xr:uid="{00000000-0005-0000-0000-00008B0F0000}"/>
    <cellStyle name="Note 2 10 14 3" xfId="7559" xr:uid="{00000000-0005-0000-0000-00008C0F0000}"/>
    <cellStyle name="Note 2 10 14 4" xfId="3383" xr:uid="{00000000-0005-0000-0000-00008D0F0000}"/>
    <cellStyle name="Note 2 10 15" xfId="1155" xr:uid="{00000000-0005-0000-0000-00008E0F0000}"/>
    <cellStyle name="Note 2 10 15 2" xfId="5662" xr:uid="{00000000-0005-0000-0000-00008F0F0000}"/>
    <cellStyle name="Note 2 10 15 3" xfId="7560" xr:uid="{00000000-0005-0000-0000-0000900F0000}"/>
    <cellStyle name="Note 2 10 15 4" xfId="3384" xr:uid="{00000000-0005-0000-0000-0000910F0000}"/>
    <cellStyle name="Note 2 10 16" xfId="1156" xr:uid="{00000000-0005-0000-0000-0000920F0000}"/>
    <cellStyle name="Note 2 10 16 2" xfId="5663" xr:uid="{00000000-0005-0000-0000-0000930F0000}"/>
    <cellStyle name="Note 2 10 16 3" xfId="7561" xr:uid="{00000000-0005-0000-0000-0000940F0000}"/>
    <cellStyle name="Note 2 10 16 4" xfId="3385" xr:uid="{00000000-0005-0000-0000-0000950F0000}"/>
    <cellStyle name="Note 2 10 17" xfId="1157" xr:uid="{00000000-0005-0000-0000-0000960F0000}"/>
    <cellStyle name="Note 2 10 17 2" xfId="5664" xr:uid="{00000000-0005-0000-0000-0000970F0000}"/>
    <cellStyle name="Note 2 10 17 3" xfId="7562" xr:uid="{00000000-0005-0000-0000-0000980F0000}"/>
    <cellStyle name="Note 2 10 17 4" xfId="3386" xr:uid="{00000000-0005-0000-0000-0000990F0000}"/>
    <cellStyle name="Note 2 10 18" xfId="1158" xr:uid="{00000000-0005-0000-0000-00009A0F0000}"/>
    <cellStyle name="Note 2 10 18 2" xfId="5665" xr:uid="{00000000-0005-0000-0000-00009B0F0000}"/>
    <cellStyle name="Note 2 10 18 3" xfId="7563" xr:uid="{00000000-0005-0000-0000-00009C0F0000}"/>
    <cellStyle name="Note 2 10 18 4" xfId="3387" xr:uid="{00000000-0005-0000-0000-00009D0F0000}"/>
    <cellStyle name="Note 2 10 19" xfId="1159" xr:uid="{00000000-0005-0000-0000-00009E0F0000}"/>
    <cellStyle name="Note 2 10 19 2" xfId="5666" xr:uid="{00000000-0005-0000-0000-00009F0F0000}"/>
    <cellStyle name="Note 2 10 19 3" xfId="7564" xr:uid="{00000000-0005-0000-0000-0000A00F0000}"/>
    <cellStyle name="Note 2 10 19 4" xfId="3388" xr:uid="{00000000-0005-0000-0000-0000A10F0000}"/>
    <cellStyle name="Note 2 10 2" xfId="1160" xr:uid="{00000000-0005-0000-0000-0000A20F0000}"/>
    <cellStyle name="Note 2 10 2 2" xfId="5667" xr:uid="{00000000-0005-0000-0000-0000A30F0000}"/>
    <cellStyle name="Note 2 10 2 3" xfId="7565" xr:uid="{00000000-0005-0000-0000-0000A40F0000}"/>
    <cellStyle name="Note 2 10 2 4" xfId="3389" xr:uid="{00000000-0005-0000-0000-0000A50F0000}"/>
    <cellStyle name="Note 2 10 20" xfId="1161" xr:uid="{00000000-0005-0000-0000-0000A60F0000}"/>
    <cellStyle name="Note 2 10 20 2" xfId="5668" xr:uid="{00000000-0005-0000-0000-0000A70F0000}"/>
    <cellStyle name="Note 2 10 20 3" xfId="7566" xr:uid="{00000000-0005-0000-0000-0000A80F0000}"/>
    <cellStyle name="Note 2 10 20 4" xfId="3390" xr:uid="{00000000-0005-0000-0000-0000A90F0000}"/>
    <cellStyle name="Note 2 10 21" xfId="1162" xr:uid="{00000000-0005-0000-0000-0000AA0F0000}"/>
    <cellStyle name="Note 2 10 21 2" xfId="5669" xr:uid="{00000000-0005-0000-0000-0000AB0F0000}"/>
    <cellStyle name="Note 2 10 21 3" xfId="7567" xr:uid="{00000000-0005-0000-0000-0000AC0F0000}"/>
    <cellStyle name="Note 2 10 21 4" xfId="3391" xr:uid="{00000000-0005-0000-0000-0000AD0F0000}"/>
    <cellStyle name="Note 2 10 22" xfId="1163" xr:uid="{00000000-0005-0000-0000-0000AE0F0000}"/>
    <cellStyle name="Note 2 10 22 2" xfId="5670" xr:uid="{00000000-0005-0000-0000-0000AF0F0000}"/>
    <cellStyle name="Note 2 10 22 3" xfId="7568" xr:uid="{00000000-0005-0000-0000-0000B00F0000}"/>
    <cellStyle name="Note 2 10 22 4" xfId="3392" xr:uid="{00000000-0005-0000-0000-0000B10F0000}"/>
    <cellStyle name="Note 2 10 23" xfId="1164" xr:uid="{00000000-0005-0000-0000-0000B20F0000}"/>
    <cellStyle name="Note 2 10 23 2" xfId="5671" xr:uid="{00000000-0005-0000-0000-0000B30F0000}"/>
    <cellStyle name="Note 2 10 23 3" xfId="7569" xr:uid="{00000000-0005-0000-0000-0000B40F0000}"/>
    <cellStyle name="Note 2 10 23 4" xfId="3393" xr:uid="{00000000-0005-0000-0000-0000B50F0000}"/>
    <cellStyle name="Note 2 10 24" xfId="5656" xr:uid="{00000000-0005-0000-0000-0000B60F0000}"/>
    <cellStyle name="Note 2 10 25" xfId="7554" xr:uid="{00000000-0005-0000-0000-0000B70F0000}"/>
    <cellStyle name="Note 2 10 26" xfId="3378" xr:uid="{00000000-0005-0000-0000-0000B80F0000}"/>
    <cellStyle name="Note 2 10 3" xfId="1165" xr:uid="{00000000-0005-0000-0000-0000B90F0000}"/>
    <cellStyle name="Note 2 10 3 2" xfId="5672" xr:uid="{00000000-0005-0000-0000-0000BA0F0000}"/>
    <cellStyle name="Note 2 10 3 3" xfId="7570" xr:uid="{00000000-0005-0000-0000-0000BB0F0000}"/>
    <cellStyle name="Note 2 10 3 4" xfId="3394" xr:uid="{00000000-0005-0000-0000-0000BC0F0000}"/>
    <cellStyle name="Note 2 10 4" xfId="1166" xr:uid="{00000000-0005-0000-0000-0000BD0F0000}"/>
    <cellStyle name="Note 2 10 4 2" xfId="5673" xr:uid="{00000000-0005-0000-0000-0000BE0F0000}"/>
    <cellStyle name="Note 2 10 4 3" xfId="7571" xr:uid="{00000000-0005-0000-0000-0000BF0F0000}"/>
    <cellStyle name="Note 2 10 4 4" xfId="3395" xr:uid="{00000000-0005-0000-0000-0000C00F0000}"/>
    <cellStyle name="Note 2 10 5" xfId="1167" xr:uid="{00000000-0005-0000-0000-0000C10F0000}"/>
    <cellStyle name="Note 2 10 5 2" xfId="5674" xr:uid="{00000000-0005-0000-0000-0000C20F0000}"/>
    <cellStyle name="Note 2 10 5 3" xfId="7572" xr:uid="{00000000-0005-0000-0000-0000C30F0000}"/>
    <cellStyle name="Note 2 10 5 4" xfId="3396" xr:uid="{00000000-0005-0000-0000-0000C40F0000}"/>
    <cellStyle name="Note 2 10 6" xfId="1168" xr:uid="{00000000-0005-0000-0000-0000C50F0000}"/>
    <cellStyle name="Note 2 10 6 2" xfId="5675" xr:uid="{00000000-0005-0000-0000-0000C60F0000}"/>
    <cellStyle name="Note 2 10 6 3" xfId="7573" xr:uid="{00000000-0005-0000-0000-0000C70F0000}"/>
    <cellStyle name="Note 2 10 6 4" xfId="3397" xr:uid="{00000000-0005-0000-0000-0000C80F0000}"/>
    <cellStyle name="Note 2 10 7" xfId="1169" xr:uid="{00000000-0005-0000-0000-0000C90F0000}"/>
    <cellStyle name="Note 2 10 7 2" xfId="5676" xr:uid="{00000000-0005-0000-0000-0000CA0F0000}"/>
    <cellStyle name="Note 2 10 7 3" xfId="7574" xr:uid="{00000000-0005-0000-0000-0000CB0F0000}"/>
    <cellStyle name="Note 2 10 7 4" xfId="3398" xr:uid="{00000000-0005-0000-0000-0000CC0F0000}"/>
    <cellStyle name="Note 2 10 8" xfId="1170" xr:uid="{00000000-0005-0000-0000-0000CD0F0000}"/>
    <cellStyle name="Note 2 10 8 2" xfId="5677" xr:uid="{00000000-0005-0000-0000-0000CE0F0000}"/>
    <cellStyle name="Note 2 10 8 3" xfId="7575" xr:uid="{00000000-0005-0000-0000-0000CF0F0000}"/>
    <cellStyle name="Note 2 10 8 4" xfId="3399" xr:uid="{00000000-0005-0000-0000-0000D00F0000}"/>
    <cellStyle name="Note 2 10 9" xfId="1171" xr:uid="{00000000-0005-0000-0000-0000D10F0000}"/>
    <cellStyle name="Note 2 10 9 2" xfId="5678" xr:uid="{00000000-0005-0000-0000-0000D20F0000}"/>
    <cellStyle name="Note 2 10 9 3" xfId="7576" xr:uid="{00000000-0005-0000-0000-0000D30F0000}"/>
    <cellStyle name="Note 2 10 9 4" xfId="3400" xr:uid="{00000000-0005-0000-0000-0000D40F0000}"/>
    <cellStyle name="Note 2 11" xfId="1172" xr:uid="{00000000-0005-0000-0000-0000D50F0000}"/>
    <cellStyle name="Note 2 11 10" xfId="1173" xr:uid="{00000000-0005-0000-0000-0000D60F0000}"/>
    <cellStyle name="Note 2 11 10 2" xfId="5680" xr:uid="{00000000-0005-0000-0000-0000D70F0000}"/>
    <cellStyle name="Note 2 11 10 3" xfId="7578" xr:uid="{00000000-0005-0000-0000-0000D80F0000}"/>
    <cellStyle name="Note 2 11 10 4" xfId="3402" xr:uid="{00000000-0005-0000-0000-0000D90F0000}"/>
    <cellStyle name="Note 2 11 11" xfId="1174" xr:uid="{00000000-0005-0000-0000-0000DA0F0000}"/>
    <cellStyle name="Note 2 11 11 2" xfId="5681" xr:uid="{00000000-0005-0000-0000-0000DB0F0000}"/>
    <cellStyle name="Note 2 11 11 3" xfId="7579" xr:uid="{00000000-0005-0000-0000-0000DC0F0000}"/>
    <cellStyle name="Note 2 11 11 4" xfId="3403" xr:uid="{00000000-0005-0000-0000-0000DD0F0000}"/>
    <cellStyle name="Note 2 11 12" xfId="1175" xr:uid="{00000000-0005-0000-0000-0000DE0F0000}"/>
    <cellStyle name="Note 2 11 12 2" xfId="5682" xr:uid="{00000000-0005-0000-0000-0000DF0F0000}"/>
    <cellStyle name="Note 2 11 12 3" xfId="7580" xr:uid="{00000000-0005-0000-0000-0000E00F0000}"/>
    <cellStyle name="Note 2 11 12 4" xfId="3404" xr:uid="{00000000-0005-0000-0000-0000E10F0000}"/>
    <cellStyle name="Note 2 11 13" xfId="1176" xr:uid="{00000000-0005-0000-0000-0000E20F0000}"/>
    <cellStyle name="Note 2 11 13 2" xfId="5683" xr:uid="{00000000-0005-0000-0000-0000E30F0000}"/>
    <cellStyle name="Note 2 11 13 3" xfId="7581" xr:uid="{00000000-0005-0000-0000-0000E40F0000}"/>
    <cellStyle name="Note 2 11 13 4" xfId="3405" xr:uid="{00000000-0005-0000-0000-0000E50F0000}"/>
    <cellStyle name="Note 2 11 14" xfId="1177" xr:uid="{00000000-0005-0000-0000-0000E60F0000}"/>
    <cellStyle name="Note 2 11 14 2" xfId="5684" xr:uid="{00000000-0005-0000-0000-0000E70F0000}"/>
    <cellStyle name="Note 2 11 14 3" xfId="7582" xr:uid="{00000000-0005-0000-0000-0000E80F0000}"/>
    <cellStyle name="Note 2 11 14 4" xfId="3406" xr:uid="{00000000-0005-0000-0000-0000E90F0000}"/>
    <cellStyle name="Note 2 11 15" xfId="1178" xr:uid="{00000000-0005-0000-0000-0000EA0F0000}"/>
    <cellStyle name="Note 2 11 15 2" xfId="5685" xr:uid="{00000000-0005-0000-0000-0000EB0F0000}"/>
    <cellStyle name="Note 2 11 15 3" xfId="7583" xr:uid="{00000000-0005-0000-0000-0000EC0F0000}"/>
    <cellStyle name="Note 2 11 15 4" xfId="3407" xr:uid="{00000000-0005-0000-0000-0000ED0F0000}"/>
    <cellStyle name="Note 2 11 16" xfId="1179" xr:uid="{00000000-0005-0000-0000-0000EE0F0000}"/>
    <cellStyle name="Note 2 11 16 2" xfId="5686" xr:uid="{00000000-0005-0000-0000-0000EF0F0000}"/>
    <cellStyle name="Note 2 11 16 3" xfId="7584" xr:uid="{00000000-0005-0000-0000-0000F00F0000}"/>
    <cellStyle name="Note 2 11 16 4" xfId="3408" xr:uid="{00000000-0005-0000-0000-0000F10F0000}"/>
    <cellStyle name="Note 2 11 17" xfId="1180" xr:uid="{00000000-0005-0000-0000-0000F20F0000}"/>
    <cellStyle name="Note 2 11 17 2" xfId="5687" xr:uid="{00000000-0005-0000-0000-0000F30F0000}"/>
    <cellStyle name="Note 2 11 17 3" xfId="7585" xr:uid="{00000000-0005-0000-0000-0000F40F0000}"/>
    <cellStyle name="Note 2 11 17 4" xfId="3409" xr:uid="{00000000-0005-0000-0000-0000F50F0000}"/>
    <cellStyle name="Note 2 11 18" xfId="1181" xr:uid="{00000000-0005-0000-0000-0000F60F0000}"/>
    <cellStyle name="Note 2 11 18 2" xfId="5688" xr:uid="{00000000-0005-0000-0000-0000F70F0000}"/>
    <cellStyle name="Note 2 11 18 3" xfId="7586" xr:uid="{00000000-0005-0000-0000-0000F80F0000}"/>
    <cellStyle name="Note 2 11 18 4" xfId="3410" xr:uid="{00000000-0005-0000-0000-0000F90F0000}"/>
    <cellStyle name="Note 2 11 19" xfId="1182" xr:uid="{00000000-0005-0000-0000-0000FA0F0000}"/>
    <cellStyle name="Note 2 11 19 2" xfId="5689" xr:uid="{00000000-0005-0000-0000-0000FB0F0000}"/>
    <cellStyle name="Note 2 11 19 3" xfId="7587" xr:uid="{00000000-0005-0000-0000-0000FC0F0000}"/>
    <cellStyle name="Note 2 11 19 4" xfId="3411" xr:uid="{00000000-0005-0000-0000-0000FD0F0000}"/>
    <cellStyle name="Note 2 11 2" xfId="1183" xr:uid="{00000000-0005-0000-0000-0000FE0F0000}"/>
    <cellStyle name="Note 2 11 2 2" xfId="5690" xr:uid="{00000000-0005-0000-0000-0000FF0F0000}"/>
    <cellStyle name="Note 2 11 2 3" xfId="7588" xr:uid="{00000000-0005-0000-0000-000000100000}"/>
    <cellStyle name="Note 2 11 2 4" xfId="3412" xr:uid="{00000000-0005-0000-0000-000001100000}"/>
    <cellStyle name="Note 2 11 20" xfId="1184" xr:uid="{00000000-0005-0000-0000-000002100000}"/>
    <cellStyle name="Note 2 11 20 2" xfId="5691" xr:uid="{00000000-0005-0000-0000-000003100000}"/>
    <cellStyle name="Note 2 11 20 3" xfId="7589" xr:uid="{00000000-0005-0000-0000-000004100000}"/>
    <cellStyle name="Note 2 11 20 4" xfId="3413" xr:uid="{00000000-0005-0000-0000-000005100000}"/>
    <cellStyle name="Note 2 11 21" xfId="1185" xr:uid="{00000000-0005-0000-0000-000006100000}"/>
    <cellStyle name="Note 2 11 21 2" xfId="5692" xr:uid="{00000000-0005-0000-0000-000007100000}"/>
    <cellStyle name="Note 2 11 21 3" xfId="7590" xr:uid="{00000000-0005-0000-0000-000008100000}"/>
    <cellStyle name="Note 2 11 21 4" xfId="3414" xr:uid="{00000000-0005-0000-0000-000009100000}"/>
    <cellStyle name="Note 2 11 22" xfId="1186" xr:uid="{00000000-0005-0000-0000-00000A100000}"/>
    <cellStyle name="Note 2 11 22 2" xfId="5693" xr:uid="{00000000-0005-0000-0000-00000B100000}"/>
    <cellStyle name="Note 2 11 22 3" xfId="7591" xr:uid="{00000000-0005-0000-0000-00000C100000}"/>
    <cellStyle name="Note 2 11 22 4" xfId="3415" xr:uid="{00000000-0005-0000-0000-00000D100000}"/>
    <cellStyle name="Note 2 11 23" xfId="1187" xr:uid="{00000000-0005-0000-0000-00000E100000}"/>
    <cellStyle name="Note 2 11 23 2" xfId="5694" xr:uid="{00000000-0005-0000-0000-00000F100000}"/>
    <cellStyle name="Note 2 11 23 3" xfId="7592" xr:uid="{00000000-0005-0000-0000-000010100000}"/>
    <cellStyle name="Note 2 11 23 4" xfId="3416" xr:uid="{00000000-0005-0000-0000-000011100000}"/>
    <cellStyle name="Note 2 11 24" xfId="5679" xr:uid="{00000000-0005-0000-0000-000012100000}"/>
    <cellStyle name="Note 2 11 25" xfId="7577" xr:uid="{00000000-0005-0000-0000-000013100000}"/>
    <cellStyle name="Note 2 11 26" xfId="3401" xr:uid="{00000000-0005-0000-0000-000014100000}"/>
    <cellStyle name="Note 2 11 3" xfId="1188" xr:uid="{00000000-0005-0000-0000-000015100000}"/>
    <cellStyle name="Note 2 11 3 2" xfId="5695" xr:uid="{00000000-0005-0000-0000-000016100000}"/>
    <cellStyle name="Note 2 11 3 3" xfId="7593" xr:uid="{00000000-0005-0000-0000-000017100000}"/>
    <cellStyle name="Note 2 11 3 4" xfId="3417" xr:uid="{00000000-0005-0000-0000-000018100000}"/>
    <cellStyle name="Note 2 11 4" xfId="1189" xr:uid="{00000000-0005-0000-0000-000019100000}"/>
    <cellStyle name="Note 2 11 4 2" xfId="5696" xr:uid="{00000000-0005-0000-0000-00001A100000}"/>
    <cellStyle name="Note 2 11 4 3" xfId="7594" xr:uid="{00000000-0005-0000-0000-00001B100000}"/>
    <cellStyle name="Note 2 11 4 4" xfId="3418" xr:uid="{00000000-0005-0000-0000-00001C100000}"/>
    <cellStyle name="Note 2 11 5" xfId="1190" xr:uid="{00000000-0005-0000-0000-00001D100000}"/>
    <cellStyle name="Note 2 11 5 2" xfId="5697" xr:uid="{00000000-0005-0000-0000-00001E100000}"/>
    <cellStyle name="Note 2 11 5 3" xfId="7595" xr:uid="{00000000-0005-0000-0000-00001F100000}"/>
    <cellStyle name="Note 2 11 5 4" xfId="3419" xr:uid="{00000000-0005-0000-0000-000020100000}"/>
    <cellStyle name="Note 2 11 6" xfId="1191" xr:uid="{00000000-0005-0000-0000-000021100000}"/>
    <cellStyle name="Note 2 11 6 2" xfId="5698" xr:uid="{00000000-0005-0000-0000-000022100000}"/>
    <cellStyle name="Note 2 11 6 3" xfId="7596" xr:uid="{00000000-0005-0000-0000-000023100000}"/>
    <cellStyle name="Note 2 11 6 4" xfId="3420" xr:uid="{00000000-0005-0000-0000-000024100000}"/>
    <cellStyle name="Note 2 11 7" xfId="1192" xr:uid="{00000000-0005-0000-0000-000025100000}"/>
    <cellStyle name="Note 2 11 7 2" xfId="5699" xr:uid="{00000000-0005-0000-0000-000026100000}"/>
    <cellStyle name="Note 2 11 7 3" xfId="7597" xr:uid="{00000000-0005-0000-0000-000027100000}"/>
    <cellStyle name="Note 2 11 7 4" xfId="3421" xr:uid="{00000000-0005-0000-0000-000028100000}"/>
    <cellStyle name="Note 2 11 8" xfId="1193" xr:uid="{00000000-0005-0000-0000-000029100000}"/>
    <cellStyle name="Note 2 11 8 2" xfId="5700" xr:uid="{00000000-0005-0000-0000-00002A100000}"/>
    <cellStyle name="Note 2 11 8 3" xfId="7598" xr:uid="{00000000-0005-0000-0000-00002B100000}"/>
    <cellStyle name="Note 2 11 8 4" xfId="3422" xr:uid="{00000000-0005-0000-0000-00002C100000}"/>
    <cellStyle name="Note 2 11 9" xfId="1194" xr:uid="{00000000-0005-0000-0000-00002D100000}"/>
    <cellStyle name="Note 2 11 9 2" xfId="5701" xr:uid="{00000000-0005-0000-0000-00002E100000}"/>
    <cellStyle name="Note 2 11 9 3" xfId="7599" xr:uid="{00000000-0005-0000-0000-00002F100000}"/>
    <cellStyle name="Note 2 11 9 4" xfId="3423" xr:uid="{00000000-0005-0000-0000-000030100000}"/>
    <cellStyle name="Note 2 12" xfId="1195" xr:uid="{00000000-0005-0000-0000-000031100000}"/>
    <cellStyle name="Note 2 12 10" xfId="1196" xr:uid="{00000000-0005-0000-0000-000032100000}"/>
    <cellStyle name="Note 2 12 10 2" xfId="5703" xr:uid="{00000000-0005-0000-0000-000033100000}"/>
    <cellStyle name="Note 2 12 10 3" xfId="7601" xr:uid="{00000000-0005-0000-0000-000034100000}"/>
    <cellStyle name="Note 2 12 10 4" xfId="3425" xr:uid="{00000000-0005-0000-0000-000035100000}"/>
    <cellStyle name="Note 2 12 11" xfId="1197" xr:uid="{00000000-0005-0000-0000-000036100000}"/>
    <cellStyle name="Note 2 12 11 2" xfId="5704" xr:uid="{00000000-0005-0000-0000-000037100000}"/>
    <cellStyle name="Note 2 12 11 3" xfId="7602" xr:uid="{00000000-0005-0000-0000-000038100000}"/>
    <cellStyle name="Note 2 12 11 4" xfId="3426" xr:uid="{00000000-0005-0000-0000-000039100000}"/>
    <cellStyle name="Note 2 12 12" xfId="1198" xr:uid="{00000000-0005-0000-0000-00003A100000}"/>
    <cellStyle name="Note 2 12 12 2" xfId="5705" xr:uid="{00000000-0005-0000-0000-00003B100000}"/>
    <cellStyle name="Note 2 12 12 3" xfId="7603" xr:uid="{00000000-0005-0000-0000-00003C100000}"/>
    <cellStyle name="Note 2 12 12 4" xfId="3427" xr:uid="{00000000-0005-0000-0000-00003D100000}"/>
    <cellStyle name="Note 2 12 13" xfId="1199" xr:uid="{00000000-0005-0000-0000-00003E100000}"/>
    <cellStyle name="Note 2 12 13 2" xfId="5706" xr:uid="{00000000-0005-0000-0000-00003F100000}"/>
    <cellStyle name="Note 2 12 13 3" xfId="7604" xr:uid="{00000000-0005-0000-0000-000040100000}"/>
    <cellStyle name="Note 2 12 13 4" xfId="3428" xr:uid="{00000000-0005-0000-0000-000041100000}"/>
    <cellStyle name="Note 2 12 14" xfId="1200" xr:uid="{00000000-0005-0000-0000-000042100000}"/>
    <cellStyle name="Note 2 12 14 2" xfId="5707" xr:uid="{00000000-0005-0000-0000-000043100000}"/>
    <cellStyle name="Note 2 12 14 3" xfId="7605" xr:uid="{00000000-0005-0000-0000-000044100000}"/>
    <cellStyle name="Note 2 12 14 4" xfId="3429" xr:uid="{00000000-0005-0000-0000-000045100000}"/>
    <cellStyle name="Note 2 12 15" xfId="1201" xr:uid="{00000000-0005-0000-0000-000046100000}"/>
    <cellStyle name="Note 2 12 15 2" xfId="5708" xr:uid="{00000000-0005-0000-0000-000047100000}"/>
    <cellStyle name="Note 2 12 15 3" xfId="7606" xr:uid="{00000000-0005-0000-0000-000048100000}"/>
    <cellStyle name="Note 2 12 15 4" xfId="3430" xr:uid="{00000000-0005-0000-0000-000049100000}"/>
    <cellStyle name="Note 2 12 16" xfId="1202" xr:uid="{00000000-0005-0000-0000-00004A100000}"/>
    <cellStyle name="Note 2 12 16 2" xfId="5709" xr:uid="{00000000-0005-0000-0000-00004B100000}"/>
    <cellStyle name="Note 2 12 16 3" xfId="7607" xr:uid="{00000000-0005-0000-0000-00004C100000}"/>
    <cellStyle name="Note 2 12 16 4" xfId="3431" xr:uid="{00000000-0005-0000-0000-00004D100000}"/>
    <cellStyle name="Note 2 12 17" xfId="1203" xr:uid="{00000000-0005-0000-0000-00004E100000}"/>
    <cellStyle name="Note 2 12 17 2" xfId="5710" xr:uid="{00000000-0005-0000-0000-00004F100000}"/>
    <cellStyle name="Note 2 12 17 3" xfId="7608" xr:uid="{00000000-0005-0000-0000-000050100000}"/>
    <cellStyle name="Note 2 12 17 4" xfId="3432" xr:uid="{00000000-0005-0000-0000-000051100000}"/>
    <cellStyle name="Note 2 12 18" xfId="1204" xr:uid="{00000000-0005-0000-0000-000052100000}"/>
    <cellStyle name="Note 2 12 18 2" xfId="5711" xr:uid="{00000000-0005-0000-0000-000053100000}"/>
    <cellStyle name="Note 2 12 18 3" xfId="7609" xr:uid="{00000000-0005-0000-0000-000054100000}"/>
    <cellStyle name="Note 2 12 18 4" xfId="3433" xr:uid="{00000000-0005-0000-0000-000055100000}"/>
    <cellStyle name="Note 2 12 19" xfId="1205" xr:uid="{00000000-0005-0000-0000-000056100000}"/>
    <cellStyle name="Note 2 12 19 2" xfId="5712" xr:uid="{00000000-0005-0000-0000-000057100000}"/>
    <cellStyle name="Note 2 12 19 3" xfId="7610" xr:uid="{00000000-0005-0000-0000-000058100000}"/>
    <cellStyle name="Note 2 12 19 4" xfId="3434" xr:uid="{00000000-0005-0000-0000-000059100000}"/>
    <cellStyle name="Note 2 12 2" xfId="1206" xr:uid="{00000000-0005-0000-0000-00005A100000}"/>
    <cellStyle name="Note 2 12 2 2" xfId="5713" xr:uid="{00000000-0005-0000-0000-00005B100000}"/>
    <cellStyle name="Note 2 12 2 3" xfId="7611" xr:uid="{00000000-0005-0000-0000-00005C100000}"/>
    <cellStyle name="Note 2 12 2 4" xfId="3435" xr:uid="{00000000-0005-0000-0000-00005D100000}"/>
    <cellStyle name="Note 2 12 20" xfId="1207" xr:uid="{00000000-0005-0000-0000-00005E100000}"/>
    <cellStyle name="Note 2 12 20 2" xfId="5714" xr:uid="{00000000-0005-0000-0000-00005F100000}"/>
    <cellStyle name="Note 2 12 20 3" xfId="7612" xr:uid="{00000000-0005-0000-0000-000060100000}"/>
    <cellStyle name="Note 2 12 20 4" xfId="3436" xr:uid="{00000000-0005-0000-0000-000061100000}"/>
    <cellStyle name="Note 2 12 21" xfId="1208" xr:uid="{00000000-0005-0000-0000-000062100000}"/>
    <cellStyle name="Note 2 12 21 2" xfId="5715" xr:uid="{00000000-0005-0000-0000-000063100000}"/>
    <cellStyle name="Note 2 12 21 3" xfId="7613" xr:uid="{00000000-0005-0000-0000-000064100000}"/>
    <cellStyle name="Note 2 12 21 4" xfId="3437" xr:uid="{00000000-0005-0000-0000-000065100000}"/>
    <cellStyle name="Note 2 12 22" xfId="1209" xr:uid="{00000000-0005-0000-0000-000066100000}"/>
    <cellStyle name="Note 2 12 22 2" xfId="5716" xr:uid="{00000000-0005-0000-0000-000067100000}"/>
    <cellStyle name="Note 2 12 22 3" xfId="7614" xr:uid="{00000000-0005-0000-0000-000068100000}"/>
    <cellStyle name="Note 2 12 22 4" xfId="3438" xr:uid="{00000000-0005-0000-0000-000069100000}"/>
    <cellStyle name="Note 2 12 23" xfId="1210" xr:uid="{00000000-0005-0000-0000-00006A100000}"/>
    <cellStyle name="Note 2 12 23 2" xfId="5717" xr:uid="{00000000-0005-0000-0000-00006B100000}"/>
    <cellStyle name="Note 2 12 23 3" xfId="7615" xr:uid="{00000000-0005-0000-0000-00006C100000}"/>
    <cellStyle name="Note 2 12 23 4" xfId="3439" xr:uid="{00000000-0005-0000-0000-00006D100000}"/>
    <cellStyle name="Note 2 12 24" xfId="5702" xr:uid="{00000000-0005-0000-0000-00006E100000}"/>
    <cellStyle name="Note 2 12 25" xfId="7600" xr:uid="{00000000-0005-0000-0000-00006F100000}"/>
    <cellStyle name="Note 2 12 26" xfId="3424" xr:uid="{00000000-0005-0000-0000-000070100000}"/>
    <cellStyle name="Note 2 12 3" xfId="1211" xr:uid="{00000000-0005-0000-0000-000071100000}"/>
    <cellStyle name="Note 2 12 3 2" xfId="5718" xr:uid="{00000000-0005-0000-0000-000072100000}"/>
    <cellStyle name="Note 2 12 3 3" xfId="7616" xr:uid="{00000000-0005-0000-0000-000073100000}"/>
    <cellStyle name="Note 2 12 3 4" xfId="3440" xr:uid="{00000000-0005-0000-0000-000074100000}"/>
    <cellStyle name="Note 2 12 4" xfId="1212" xr:uid="{00000000-0005-0000-0000-000075100000}"/>
    <cellStyle name="Note 2 12 4 2" xfId="5719" xr:uid="{00000000-0005-0000-0000-000076100000}"/>
    <cellStyle name="Note 2 12 4 3" xfId="7617" xr:uid="{00000000-0005-0000-0000-000077100000}"/>
    <cellStyle name="Note 2 12 4 4" xfId="3441" xr:uid="{00000000-0005-0000-0000-000078100000}"/>
    <cellStyle name="Note 2 12 5" xfId="1213" xr:uid="{00000000-0005-0000-0000-000079100000}"/>
    <cellStyle name="Note 2 12 5 2" xfId="5720" xr:uid="{00000000-0005-0000-0000-00007A100000}"/>
    <cellStyle name="Note 2 12 5 3" xfId="7618" xr:uid="{00000000-0005-0000-0000-00007B100000}"/>
    <cellStyle name="Note 2 12 5 4" xfId="3442" xr:uid="{00000000-0005-0000-0000-00007C100000}"/>
    <cellStyle name="Note 2 12 6" xfId="1214" xr:uid="{00000000-0005-0000-0000-00007D100000}"/>
    <cellStyle name="Note 2 12 6 2" xfId="5721" xr:uid="{00000000-0005-0000-0000-00007E100000}"/>
    <cellStyle name="Note 2 12 6 3" xfId="7619" xr:uid="{00000000-0005-0000-0000-00007F100000}"/>
    <cellStyle name="Note 2 12 6 4" xfId="3443" xr:uid="{00000000-0005-0000-0000-000080100000}"/>
    <cellStyle name="Note 2 12 7" xfId="1215" xr:uid="{00000000-0005-0000-0000-000081100000}"/>
    <cellStyle name="Note 2 12 7 2" xfId="5722" xr:uid="{00000000-0005-0000-0000-000082100000}"/>
    <cellStyle name="Note 2 12 7 3" xfId="7620" xr:uid="{00000000-0005-0000-0000-000083100000}"/>
    <cellStyle name="Note 2 12 7 4" xfId="3444" xr:uid="{00000000-0005-0000-0000-000084100000}"/>
    <cellStyle name="Note 2 12 8" xfId="1216" xr:uid="{00000000-0005-0000-0000-000085100000}"/>
    <cellStyle name="Note 2 12 8 2" xfId="5723" xr:uid="{00000000-0005-0000-0000-000086100000}"/>
    <cellStyle name="Note 2 12 8 3" xfId="7621" xr:uid="{00000000-0005-0000-0000-000087100000}"/>
    <cellStyle name="Note 2 12 8 4" xfId="3445" xr:uid="{00000000-0005-0000-0000-000088100000}"/>
    <cellStyle name="Note 2 12 9" xfId="1217" xr:uid="{00000000-0005-0000-0000-000089100000}"/>
    <cellStyle name="Note 2 12 9 2" xfId="5724" xr:uid="{00000000-0005-0000-0000-00008A100000}"/>
    <cellStyle name="Note 2 12 9 3" xfId="7622" xr:uid="{00000000-0005-0000-0000-00008B100000}"/>
    <cellStyle name="Note 2 12 9 4" xfId="3446" xr:uid="{00000000-0005-0000-0000-00008C100000}"/>
    <cellStyle name="Note 2 13" xfId="1218" xr:uid="{00000000-0005-0000-0000-00008D100000}"/>
    <cellStyle name="Note 2 13 10" xfId="1219" xr:uid="{00000000-0005-0000-0000-00008E100000}"/>
    <cellStyle name="Note 2 13 10 2" xfId="5726" xr:uid="{00000000-0005-0000-0000-00008F100000}"/>
    <cellStyle name="Note 2 13 10 3" xfId="7624" xr:uid="{00000000-0005-0000-0000-000090100000}"/>
    <cellStyle name="Note 2 13 10 4" xfId="3448" xr:uid="{00000000-0005-0000-0000-000091100000}"/>
    <cellStyle name="Note 2 13 11" xfId="1220" xr:uid="{00000000-0005-0000-0000-000092100000}"/>
    <cellStyle name="Note 2 13 11 2" xfId="5727" xr:uid="{00000000-0005-0000-0000-000093100000}"/>
    <cellStyle name="Note 2 13 11 3" xfId="7625" xr:uid="{00000000-0005-0000-0000-000094100000}"/>
    <cellStyle name="Note 2 13 11 4" xfId="3449" xr:uid="{00000000-0005-0000-0000-000095100000}"/>
    <cellStyle name="Note 2 13 12" xfId="1221" xr:uid="{00000000-0005-0000-0000-000096100000}"/>
    <cellStyle name="Note 2 13 12 2" xfId="5728" xr:uid="{00000000-0005-0000-0000-000097100000}"/>
    <cellStyle name="Note 2 13 12 3" xfId="7626" xr:uid="{00000000-0005-0000-0000-000098100000}"/>
    <cellStyle name="Note 2 13 12 4" xfId="3450" xr:uid="{00000000-0005-0000-0000-000099100000}"/>
    <cellStyle name="Note 2 13 13" xfId="1222" xr:uid="{00000000-0005-0000-0000-00009A100000}"/>
    <cellStyle name="Note 2 13 13 2" xfId="5729" xr:uid="{00000000-0005-0000-0000-00009B100000}"/>
    <cellStyle name="Note 2 13 13 3" xfId="7627" xr:uid="{00000000-0005-0000-0000-00009C100000}"/>
    <cellStyle name="Note 2 13 13 4" xfId="3451" xr:uid="{00000000-0005-0000-0000-00009D100000}"/>
    <cellStyle name="Note 2 13 14" xfId="1223" xr:uid="{00000000-0005-0000-0000-00009E100000}"/>
    <cellStyle name="Note 2 13 14 2" xfId="5730" xr:uid="{00000000-0005-0000-0000-00009F100000}"/>
    <cellStyle name="Note 2 13 14 3" xfId="7628" xr:uid="{00000000-0005-0000-0000-0000A0100000}"/>
    <cellStyle name="Note 2 13 14 4" xfId="3452" xr:uid="{00000000-0005-0000-0000-0000A1100000}"/>
    <cellStyle name="Note 2 13 15" xfId="1224" xr:uid="{00000000-0005-0000-0000-0000A2100000}"/>
    <cellStyle name="Note 2 13 15 2" xfId="5731" xr:uid="{00000000-0005-0000-0000-0000A3100000}"/>
    <cellStyle name="Note 2 13 15 3" xfId="7629" xr:uid="{00000000-0005-0000-0000-0000A4100000}"/>
    <cellStyle name="Note 2 13 15 4" xfId="3453" xr:uid="{00000000-0005-0000-0000-0000A5100000}"/>
    <cellStyle name="Note 2 13 16" xfId="1225" xr:uid="{00000000-0005-0000-0000-0000A6100000}"/>
    <cellStyle name="Note 2 13 16 2" xfId="5732" xr:uid="{00000000-0005-0000-0000-0000A7100000}"/>
    <cellStyle name="Note 2 13 16 3" xfId="7630" xr:uid="{00000000-0005-0000-0000-0000A8100000}"/>
    <cellStyle name="Note 2 13 16 4" xfId="3454" xr:uid="{00000000-0005-0000-0000-0000A9100000}"/>
    <cellStyle name="Note 2 13 17" xfId="1226" xr:uid="{00000000-0005-0000-0000-0000AA100000}"/>
    <cellStyle name="Note 2 13 17 2" xfId="5733" xr:uid="{00000000-0005-0000-0000-0000AB100000}"/>
    <cellStyle name="Note 2 13 17 3" xfId="7631" xr:uid="{00000000-0005-0000-0000-0000AC100000}"/>
    <cellStyle name="Note 2 13 17 4" xfId="3455" xr:uid="{00000000-0005-0000-0000-0000AD100000}"/>
    <cellStyle name="Note 2 13 18" xfId="1227" xr:uid="{00000000-0005-0000-0000-0000AE100000}"/>
    <cellStyle name="Note 2 13 18 2" xfId="5734" xr:uid="{00000000-0005-0000-0000-0000AF100000}"/>
    <cellStyle name="Note 2 13 18 3" xfId="7632" xr:uid="{00000000-0005-0000-0000-0000B0100000}"/>
    <cellStyle name="Note 2 13 18 4" xfId="3456" xr:uid="{00000000-0005-0000-0000-0000B1100000}"/>
    <cellStyle name="Note 2 13 19" xfId="1228" xr:uid="{00000000-0005-0000-0000-0000B2100000}"/>
    <cellStyle name="Note 2 13 19 2" xfId="5735" xr:uid="{00000000-0005-0000-0000-0000B3100000}"/>
    <cellStyle name="Note 2 13 19 3" xfId="7633" xr:uid="{00000000-0005-0000-0000-0000B4100000}"/>
    <cellStyle name="Note 2 13 19 4" xfId="3457" xr:uid="{00000000-0005-0000-0000-0000B5100000}"/>
    <cellStyle name="Note 2 13 2" xfId="1229" xr:uid="{00000000-0005-0000-0000-0000B6100000}"/>
    <cellStyle name="Note 2 13 2 2" xfId="5736" xr:uid="{00000000-0005-0000-0000-0000B7100000}"/>
    <cellStyle name="Note 2 13 2 3" xfId="7634" xr:uid="{00000000-0005-0000-0000-0000B8100000}"/>
    <cellStyle name="Note 2 13 2 4" xfId="3458" xr:uid="{00000000-0005-0000-0000-0000B9100000}"/>
    <cellStyle name="Note 2 13 20" xfId="1230" xr:uid="{00000000-0005-0000-0000-0000BA100000}"/>
    <cellStyle name="Note 2 13 20 2" xfId="5737" xr:uid="{00000000-0005-0000-0000-0000BB100000}"/>
    <cellStyle name="Note 2 13 20 3" xfId="7635" xr:uid="{00000000-0005-0000-0000-0000BC100000}"/>
    <cellStyle name="Note 2 13 20 4" xfId="3459" xr:uid="{00000000-0005-0000-0000-0000BD100000}"/>
    <cellStyle name="Note 2 13 21" xfId="1231" xr:uid="{00000000-0005-0000-0000-0000BE100000}"/>
    <cellStyle name="Note 2 13 21 2" xfId="5738" xr:uid="{00000000-0005-0000-0000-0000BF100000}"/>
    <cellStyle name="Note 2 13 21 3" xfId="7636" xr:uid="{00000000-0005-0000-0000-0000C0100000}"/>
    <cellStyle name="Note 2 13 21 4" xfId="3460" xr:uid="{00000000-0005-0000-0000-0000C1100000}"/>
    <cellStyle name="Note 2 13 22" xfId="1232" xr:uid="{00000000-0005-0000-0000-0000C2100000}"/>
    <cellStyle name="Note 2 13 22 2" xfId="5739" xr:uid="{00000000-0005-0000-0000-0000C3100000}"/>
    <cellStyle name="Note 2 13 22 3" xfId="7637" xr:uid="{00000000-0005-0000-0000-0000C4100000}"/>
    <cellStyle name="Note 2 13 22 4" xfId="3461" xr:uid="{00000000-0005-0000-0000-0000C5100000}"/>
    <cellStyle name="Note 2 13 23" xfId="1233" xr:uid="{00000000-0005-0000-0000-0000C6100000}"/>
    <cellStyle name="Note 2 13 23 2" xfId="5740" xr:uid="{00000000-0005-0000-0000-0000C7100000}"/>
    <cellStyle name="Note 2 13 23 3" xfId="7638" xr:uid="{00000000-0005-0000-0000-0000C8100000}"/>
    <cellStyle name="Note 2 13 23 4" xfId="3462" xr:uid="{00000000-0005-0000-0000-0000C9100000}"/>
    <cellStyle name="Note 2 13 24" xfId="5725" xr:uid="{00000000-0005-0000-0000-0000CA100000}"/>
    <cellStyle name="Note 2 13 25" xfId="7623" xr:uid="{00000000-0005-0000-0000-0000CB100000}"/>
    <cellStyle name="Note 2 13 26" xfId="3447" xr:uid="{00000000-0005-0000-0000-0000CC100000}"/>
    <cellStyle name="Note 2 13 3" xfId="1234" xr:uid="{00000000-0005-0000-0000-0000CD100000}"/>
    <cellStyle name="Note 2 13 3 2" xfId="5741" xr:uid="{00000000-0005-0000-0000-0000CE100000}"/>
    <cellStyle name="Note 2 13 3 3" xfId="7639" xr:uid="{00000000-0005-0000-0000-0000CF100000}"/>
    <cellStyle name="Note 2 13 3 4" xfId="3463" xr:uid="{00000000-0005-0000-0000-0000D0100000}"/>
    <cellStyle name="Note 2 13 4" xfId="1235" xr:uid="{00000000-0005-0000-0000-0000D1100000}"/>
    <cellStyle name="Note 2 13 4 2" xfId="5742" xr:uid="{00000000-0005-0000-0000-0000D2100000}"/>
    <cellStyle name="Note 2 13 4 3" xfId="7640" xr:uid="{00000000-0005-0000-0000-0000D3100000}"/>
    <cellStyle name="Note 2 13 4 4" xfId="3464" xr:uid="{00000000-0005-0000-0000-0000D4100000}"/>
    <cellStyle name="Note 2 13 5" xfId="1236" xr:uid="{00000000-0005-0000-0000-0000D5100000}"/>
    <cellStyle name="Note 2 13 5 2" xfId="5743" xr:uid="{00000000-0005-0000-0000-0000D6100000}"/>
    <cellStyle name="Note 2 13 5 3" xfId="7641" xr:uid="{00000000-0005-0000-0000-0000D7100000}"/>
    <cellStyle name="Note 2 13 5 4" xfId="3465" xr:uid="{00000000-0005-0000-0000-0000D8100000}"/>
    <cellStyle name="Note 2 13 6" xfId="1237" xr:uid="{00000000-0005-0000-0000-0000D9100000}"/>
    <cellStyle name="Note 2 13 6 2" xfId="5744" xr:uid="{00000000-0005-0000-0000-0000DA100000}"/>
    <cellStyle name="Note 2 13 6 3" xfId="7642" xr:uid="{00000000-0005-0000-0000-0000DB100000}"/>
    <cellStyle name="Note 2 13 6 4" xfId="3466" xr:uid="{00000000-0005-0000-0000-0000DC100000}"/>
    <cellStyle name="Note 2 13 7" xfId="1238" xr:uid="{00000000-0005-0000-0000-0000DD100000}"/>
    <cellStyle name="Note 2 13 7 2" xfId="5745" xr:uid="{00000000-0005-0000-0000-0000DE100000}"/>
    <cellStyle name="Note 2 13 7 3" xfId="7643" xr:uid="{00000000-0005-0000-0000-0000DF100000}"/>
    <cellStyle name="Note 2 13 7 4" xfId="3467" xr:uid="{00000000-0005-0000-0000-0000E0100000}"/>
    <cellStyle name="Note 2 13 8" xfId="1239" xr:uid="{00000000-0005-0000-0000-0000E1100000}"/>
    <cellStyle name="Note 2 13 8 2" xfId="5746" xr:uid="{00000000-0005-0000-0000-0000E2100000}"/>
    <cellStyle name="Note 2 13 8 3" xfId="7644" xr:uid="{00000000-0005-0000-0000-0000E3100000}"/>
    <cellStyle name="Note 2 13 8 4" xfId="3468" xr:uid="{00000000-0005-0000-0000-0000E4100000}"/>
    <cellStyle name="Note 2 13 9" xfId="1240" xr:uid="{00000000-0005-0000-0000-0000E5100000}"/>
    <cellStyle name="Note 2 13 9 2" xfId="5747" xr:uid="{00000000-0005-0000-0000-0000E6100000}"/>
    <cellStyle name="Note 2 13 9 3" xfId="7645" xr:uid="{00000000-0005-0000-0000-0000E7100000}"/>
    <cellStyle name="Note 2 13 9 4" xfId="3469" xr:uid="{00000000-0005-0000-0000-0000E8100000}"/>
    <cellStyle name="Note 2 14" xfId="1241" xr:uid="{00000000-0005-0000-0000-0000E9100000}"/>
    <cellStyle name="Note 2 14 10" xfId="1242" xr:uid="{00000000-0005-0000-0000-0000EA100000}"/>
    <cellStyle name="Note 2 14 10 2" xfId="5749" xr:uid="{00000000-0005-0000-0000-0000EB100000}"/>
    <cellStyle name="Note 2 14 10 3" xfId="7647" xr:uid="{00000000-0005-0000-0000-0000EC100000}"/>
    <cellStyle name="Note 2 14 10 4" xfId="3471" xr:uid="{00000000-0005-0000-0000-0000ED100000}"/>
    <cellStyle name="Note 2 14 11" xfId="1243" xr:uid="{00000000-0005-0000-0000-0000EE100000}"/>
    <cellStyle name="Note 2 14 11 2" xfId="5750" xr:uid="{00000000-0005-0000-0000-0000EF100000}"/>
    <cellStyle name="Note 2 14 11 3" xfId="7648" xr:uid="{00000000-0005-0000-0000-0000F0100000}"/>
    <cellStyle name="Note 2 14 11 4" xfId="3472" xr:uid="{00000000-0005-0000-0000-0000F1100000}"/>
    <cellStyle name="Note 2 14 12" xfId="1244" xr:uid="{00000000-0005-0000-0000-0000F2100000}"/>
    <cellStyle name="Note 2 14 12 2" xfId="5751" xr:uid="{00000000-0005-0000-0000-0000F3100000}"/>
    <cellStyle name="Note 2 14 12 3" xfId="7649" xr:uid="{00000000-0005-0000-0000-0000F4100000}"/>
    <cellStyle name="Note 2 14 12 4" xfId="3473" xr:uid="{00000000-0005-0000-0000-0000F5100000}"/>
    <cellStyle name="Note 2 14 13" xfId="1245" xr:uid="{00000000-0005-0000-0000-0000F6100000}"/>
    <cellStyle name="Note 2 14 13 2" xfId="5752" xr:uid="{00000000-0005-0000-0000-0000F7100000}"/>
    <cellStyle name="Note 2 14 13 3" xfId="7650" xr:uid="{00000000-0005-0000-0000-0000F8100000}"/>
    <cellStyle name="Note 2 14 13 4" xfId="3474" xr:uid="{00000000-0005-0000-0000-0000F9100000}"/>
    <cellStyle name="Note 2 14 14" xfId="1246" xr:uid="{00000000-0005-0000-0000-0000FA100000}"/>
    <cellStyle name="Note 2 14 14 2" xfId="5753" xr:uid="{00000000-0005-0000-0000-0000FB100000}"/>
    <cellStyle name="Note 2 14 14 3" xfId="7651" xr:uid="{00000000-0005-0000-0000-0000FC100000}"/>
    <cellStyle name="Note 2 14 14 4" xfId="3475" xr:uid="{00000000-0005-0000-0000-0000FD100000}"/>
    <cellStyle name="Note 2 14 15" xfId="1247" xr:uid="{00000000-0005-0000-0000-0000FE100000}"/>
    <cellStyle name="Note 2 14 15 2" xfId="5754" xr:uid="{00000000-0005-0000-0000-0000FF100000}"/>
    <cellStyle name="Note 2 14 15 3" xfId="7652" xr:uid="{00000000-0005-0000-0000-000000110000}"/>
    <cellStyle name="Note 2 14 15 4" xfId="3476" xr:uid="{00000000-0005-0000-0000-000001110000}"/>
    <cellStyle name="Note 2 14 16" xfId="1248" xr:uid="{00000000-0005-0000-0000-000002110000}"/>
    <cellStyle name="Note 2 14 16 2" xfId="5755" xr:uid="{00000000-0005-0000-0000-000003110000}"/>
    <cellStyle name="Note 2 14 16 3" xfId="7653" xr:uid="{00000000-0005-0000-0000-000004110000}"/>
    <cellStyle name="Note 2 14 16 4" xfId="3477" xr:uid="{00000000-0005-0000-0000-000005110000}"/>
    <cellStyle name="Note 2 14 17" xfId="1249" xr:uid="{00000000-0005-0000-0000-000006110000}"/>
    <cellStyle name="Note 2 14 17 2" xfId="5756" xr:uid="{00000000-0005-0000-0000-000007110000}"/>
    <cellStyle name="Note 2 14 17 3" xfId="7654" xr:uid="{00000000-0005-0000-0000-000008110000}"/>
    <cellStyle name="Note 2 14 17 4" xfId="3478" xr:uid="{00000000-0005-0000-0000-000009110000}"/>
    <cellStyle name="Note 2 14 18" xfId="1250" xr:uid="{00000000-0005-0000-0000-00000A110000}"/>
    <cellStyle name="Note 2 14 18 2" xfId="5757" xr:uid="{00000000-0005-0000-0000-00000B110000}"/>
    <cellStyle name="Note 2 14 18 3" xfId="7655" xr:uid="{00000000-0005-0000-0000-00000C110000}"/>
    <cellStyle name="Note 2 14 18 4" xfId="3479" xr:uid="{00000000-0005-0000-0000-00000D110000}"/>
    <cellStyle name="Note 2 14 19" xfId="1251" xr:uid="{00000000-0005-0000-0000-00000E110000}"/>
    <cellStyle name="Note 2 14 19 2" xfId="5758" xr:uid="{00000000-0005-0000-0000-00000F110000}"/>
    <cellStyle name="Note 2 14 19 3" xfId="7656" xr:uid="{00000000-0005-0000-0000-000010110000}"/>
    <cellStyle name="Note 2 14 19 4" xfId="3480" xr:uid="{00000000-0005-0000-0000-000011110000}"/>
    <cellStyle name="Note 2 14 2" xfId="1252" xr:uid="{00000000-0005-0000-0000-000012110000}"/>
    <cellStyle name="Note 2 14 2 2" xfId="5759" xr:uid="{00000000-0005-0000-0000-000013110000}"/>
    <cellStyle name="Note 2 14 2 3" xfId="7657" xr:uid="{00000000-0005-0000-0000-000014110000}"/>
    <cellStyle name="Note 2 14 2 4" xfId="3481" xr:uid="{00000000-0005-0000-0000-000015110000}"/>
    <cellStyle name="Note 2 14 20" xfId="1253" xr:uid="{00000000-0005-0000-0000-000016110000}"/>
    <cellStyle name="Note 2 14 20 2" xfId="5760" xr:uid="{00000000-0005-0000-0000-000017110000}"/>
    <cellStyle name="Note 2 14 20 3" xfId="7658" xr:uid="{00000000-0005-0000-0000-000018110000}"/>
    <cellStyle name="Note 2 14 20 4" xfId="3482" xr:uid="{00000000-0005-0000-0000-000019110000}"/>
    <cellStyle name="Note 2 14 21" xfId="1254" xr:uid="{00000000-0005-0000-0000-00001A110000}"/>
    <cellStyle name="Note 2 14 21 2" xfId="5761" xr:uid="{00000000-0005-0000-0000-00001B110000}"/>
    <cellStyle name="Note 2 14 21 3" xfId="7659" xr:uid="{00000000-0005-0000-0000-00001C110000}"/>
    <cellStyle name="Note 2 14 21 4" xfId="3483" xr:uid="{00000000-0005-0000-0000-00001D110000}"/>
    <cellStyle name="Note 2 14 22" xfId="1255" xr:uid="{00000000-0005-0000-0000-00001E110000}"/>
    <cellStyle name="Note 2 14 22 2" xfId="5762" xr:uid="{00000000-0005-0000-0000-00001F110000}"/>
    <cellStyle name="Note 2 14 22 3" xfId="7660" xr:uid="{00000000-0005-0000-0000-000020110000}"/>
    <cellStyle name="Note 2 14 22 4" xfId="3484" xr:uid="{00000000-0005-0000-0000-000021110000}"/>
    <cellStyle name="Note 2 14 23" xfId="1256" xr:uid="{00000000-0005-0000-0000-000022110000}"/>
    <cellStyle name="Note 2 14 23 2" xfId="5763" xr:uid="{00000000-0005-0000-0000-000023110000}"/>
    <cellStyle name="Note 2 14 23 3" xfId="7661" xr:uid="{00000000-0005-0000-0000-000024110000}"/>
    <cellStyle name="Note 2 14 23 4" xfId="3485" xr:uid="{00000000-0005-0000-0000-000025110000}"/>
    <cellStyle name="Note 2 14 24" xfId="5748" xr:uid="{00000000-0005-0000-0000-000026110000}"/>
    <cellStyle name="Note 2 14 25" xfId="7646" xr:uid="{00000000-0005-0000-0000-000027110000}"/>
    <cellStyle name="Note 2 14 26" xfId="3470" xr:uid="{00000000-0005-0000-0000-000028110000}"/>
    <cellStyle name="Note 2 14 3" xfId="1257" xr:uid="{00000000-0005-0000-0000-000029110000}"/>
    <cellStyle name="Note 2 14 3 2" xfId="5764" xr:uid="{00000000-0005-0000-0000-00002A110000}"/>
    <cellStyle name="Note 2 14 3 3" xfId="7662" xr:uid="{00000000-0005-0000-0000-00002B110000}"/>
    <cellStyle name="Note 2 14 3 4" xfId="3486" xr:uid="{00000000-0005-0000-0000-00002C110000}"/>
    <cellStyle name="Note 2 14 4" xfId="1258" xr:uid="{00000000-0005-0000-0000-00002D110000}"/>
    <cellStyle name="Note 2 14 4 2" xfId="5765" xr:uid="{00000000-0005-0000-0000-00002E110000}"/>
    <cellStyle name="Note 2 14 4 3" xfId="7663" xr:uid="{00000000-0005-0000-0000-00002F110000}"/>
    <cellStyle name="Note 2 14 4 4" xfId="3487" xr:uid="{00000000-0005-0000-0000-000030110000}"/>
    <cellStyle name="Note 2 14 5" xfId="1259" xr:uid="{00000000-0005-0000-0000-000031110000}"/>
    <cellStyle name="Note 2 14 5 2" xfId="5766" xr:uid="{00000000-0005-0000-0000-000032110000}"/>
    <cellStyle name="Note 2 14 5 3" xfId="7664" xr:uid="{00000000-0005-0000-0000-000033110000}"/>
    <cellStyle name="Note 2 14 5 4" xfId="3488" xr:uid="{00000000-0005-0000-0000-000034110000}"/>
    <cellStyle name="Note 2 14 6" xfId="1260" xr:uid="{00000000-0005-0000-0000-000035110000}"/>
    <cellStyle name="Note 2 14 6 2" xfId="5767" xr:uid="{00000000-0005-0000-0000-000036110000}"/>
    <cellStyle name="Note 2 14 6 3" xfId="7665" xr:uid="{00000000-0005-0000-0000-000037110000}"/>
    <cellStyle name="Note 2 14 6 4" xfId="3489" xr:uid="{00000000-0005-0000-0000-000038110000}"/>
    <cellStyle name="Note 2 14 7" xfId="1261" xr:uid="{00000000-0005-0000-0000-000039110000}"/>
    <cellStyle name="Note 2 14 7 2" xfId="5768" xr:uid="{00000000-0005-0000-0000-00003A110000}"/>
    <cellStyle name="Note 2 14 7 3" xfId="7666" xr:uid="{00000000-0005-0000-0000-00003B110000}"/>
    <cellStyle name="Note 2 14 7 4" xfId="3490" xr:uid="{00000000-0005-0000-0000-00003C110000}"/>
    <cellStyle name="Note 2 14 8" xfId="1262" xr:uid="{00000000-0005-0000-0000-00003D110000}"/>
    <cellStyle name="Note 2 14 8 2" xfId="5769" xr:uid="{00000000-0005-0000-0000-00003E110000}"/>
    <cellStyle name="Note 2 14 8 3" xfId="7667" xr:uid="{00000000-0005-0000-0000-00003F110000}"/>
    <cellStyle name="Note 2 14 8 4" xfId="3491" xr:uid="{00000000-0005-0000-0000-000040110000}"/>
    <cellStyle name="Note 2 14 9" xfId="1263" xr:uid="{00000000-0005-0000-0000-000041110000}"/>
    <cellStyle name="Note 2 14 9 2" xfId="5770" xr:uid="{00000000-0005-0000-0000-000042110000}"/>
    <cellStyle name="Note 2 14 9 3" xfId="7668" xr:uid="{00000000-0005-0000-0000-000043110000}"/>
    <cellStyle name="Note 2 14 9 4" xfId="3492" xr:uid="{00000000-0005-0000-0000-000044110000}"/>
    <cellStyle name="Note 2 15" xfId="1264" xr:uid="{00000000-0005-0000-0000-000045110000}"/>
    <cellStyle name="Note 2 15 10" xfId="1265" xr:uid="{00000000-0005-0000-0000-000046110000}"/>
    <cellStyle name="Note 2 15 10 2" xfId="5772" xr:uid="{00000000-0005-0000-0000-000047110000}"/>
    <cellStyle name="Note 2 15 10 3" xfId="7670" xr:uid="{00000000-0005-0000-0000-000048110000}"/>
    <cellStyle name="Note 2 15 10 4" xfId="3494" xr:uid="{00000000-0005-0000-0000-000049110000}"/>
    <cellStyle name="Note 2 15 11" xfId="1266" xr:uid="{00000000-0005-0000-0000-00004A110000}"/>
    <cellStyle name="Note 2 15 11 2" xfId="5773" xr:uid="{00000000-0005-0000-0000-00004B110000}"/>
    <cellStyle name="Note 2 15 11 3" xfId="7671" xr:uid="{00000000-0005-0000-0000-00004C110000}"/>
    <cellStyle name="Note 2 15 11 4" xfId="3495" xr:uid="{00000000-0005-0000-0000-00004D110000}"/>
    <cellStyle name="Note 2 15 12" xfId="1267" xr:uid="{00000000-0005-0000-0000-00004E110000}"/>
    <cellStyle name="Note 2 15 12 2" xfId="5774" xr:uid="{00000000-0005-0000-0000-00004F110000}"/>
    <cellStyle name="Note 2 15 12 3" xfId="7672" xr:uid="{00000000-0005-0000-0000-000050110000}"/>
    <cellStyle name="Note 2 15 12 4" xfId="3496" xr:uid="{00000000-0005-0000-0000-000051110000}"/>
    <cellStyle name="Note 2 15 13" xfId="1268" xr:uid="{00000000-0005-0000-0000-000052110000}"/>
    <cellStyle name="Note 2 15 13 2" xfId="5775" xr:uid="{00000000-0005-0000-0000-000053110000}"/>
    <cellStyle name="Note 2 15 13 3" xfId="7673" xr:uid="{00000000-0005-0000-0000-000054110000}"/>
    <cellStyle name="Note 2 15 13 4" xfId="3497" xr:uid="{00000000-0005-0000-0000-000055110000}"/>
    <cellStyle name="Note 2 15 14" xfId="1269" xr:uid="{00000000-0005-0000-0000-000056110000}"/>
    <cellStyle name="Note 2 15 14 2" xfId="5776" xr:uid="{00000000-0005-0000-0000-000057110000}"/>
    <cellStyle name="Note 2 15 14 3" xfId="7674" xr:uid="{00000000-0005-0000-0000-000058110000}"/>
    <cellStyle name="Note 2 15 14 4" xfId="3498" xr:uid="{00000000-0005-0000-0000-000059110000}"/>
    <cellStyle name="Note 2 15 15" xfId="1270" xr:uid="{00000000-0005-0000-0000-00005A110000}"/>
    <cellStyle name="Note 2 15 15 2" xfId="5777" xr:uid="{00000000-0005-0000-0000-00005B110000}"/>
    <cellStyle name="Note 2 15 15 3" xfId="7675" xr:uid="{00000000-0005-0000-0000-00005C110000}"/>
    <cellStyle name="Note 2 15 15 4" xfId="3499" xr:uid="{00000000-0005-0000-0000-00005D110000}"/>
    <cellStyle name="Note 2 15 16" xfId="1271" xr:uid="{00000000-0005-0000-0000-00005E110000}"/>
    <cellStyle name="Note 2 15 16 2" xfId="5778" xr:uid="{00000000-0005-0000-0000-00005F110000}"/>
    <cellStyle name="Note 2 15 16 3" xfId="7676" xr:uid="{00000000-0005-0000-0000-000060110000}"/>
    <cellStyle name="Note 2 15 16 4" xfId="3500" xr:uid="{00000000-0005-0000-0000-000061110000}"/>
    <cellStyle name="Note 2 15 17" xfId="1272" xr:uid="{00000000-0005-0000-0000-000062110000}"/>
    <cellStyle name="Note 2 15 17 2" xfId="5779" xr:uid="{00000000-0005-0000-0000-000063110000}"/>
    <cellStyle name="Note 2 15 17 3" xfId="7677" xr:uid="{00000000-0005-0000-0000-000064110000}"/>
    <cellStyle name="Note 2 15 17 4" xfId="3501" xr:uid="{00000000-0005-0000-0000-000065110000}"/>
    <cellStyle name="Note 2 15 18" xfId="1273" xr:uid="{00000000-0005-0000-0000-000066110000}"/>
    <cellStyle name="Note 2 15 18 2" xfId="5780" xr:uid="{00000000-0005-0000-0000-000067110000}"/>
    <cellStyle name="Note 2 15 18 3" xfId="7678" xr:uid="{00000000-0005-0000-0000-000068110000}"/>
    <cellStyle name="Note 2 15 18 4" xfId="3502" xr:uid="{00000000-0005-0000-0000-000069110000}"/>
    <cellStyle name="Note 2 15 19" xfId="1274" xr:uid="{00000000-0005-0000-0000-00006A110000}"/>
    <cellStyle name="Note 2 15 19 2" xfId="5781" xr:uid="{00000000-0005-0000-0000-00006B110000}"/>
    <cellStyle name="Note 2 15 19 3" xfId="7679" xr:uid="{00000000-0005-0000-0000-00006C110000}"/>
    <cellStyle name="Note 2 15 19 4" xfId="3503" xr:uid="{00000000-0005-0000-0000-00006D110000}"/>
    <cellStyle name="Note 2 15 2" xfId="1275" xr:uid="{00000000-0005-0000-0000-00006E110000}"/>
    <cellStyle name="Note 2 15 2 2" xfId="5782" xr:uid="{00000000-0005-0000-0000-00006F110000}"/>
    <cellStyle name="Note 2 15 2 3" xfId="7680" xr:uid="{00000000-0005-0000-0000-000070110000}"/>
    <cellStyle name="Note 2 15 2 4" xfId="3504" xr:uid="{00000000-0005-0000-0000-000071110000}"/>
    <cellStyle name="Note 2 15 20" xfId="1276" xr:uid="{00000000-0005-0000-0000-000072110000}"/>
    <cellStyle name="Note 2 15 20 2" xfId="5783" xr:uid="{00000000-0005-0000-0000-000073110000}"/>
    <cellStyle name="Note 2 15 20 3" xfId="7681" xr:uid="{00000000-0005-0000-0000-000074110000}"/>
    <cellStyle name="Note 2 15 20 4" xfId="3505" xr:uid="{00000000-0005-0000-0000-000075110000}"/>
    <cellStyle name="Note 2 15 21" xfId="1277" xr:uid="{00000000-0005-0000-0000-000076110000}"/>
    <cellStyle name="Note 2 15 21 2" xfId="5784" xr:uid="{00000000-0005-0000-0000-000077110000}"/>
    <cellStyle name="Note 2 15 21 3" xfId="7682" xr:uid="{00000000-0005-0000-0000-000078110000}"/>
    <cellStyle name="Note 2 15 21 4" xfId="3506" xr:uid="{00000000-0005-0000-0000-000079110000}"/>
    <cellStyle name="Note 2 15 22" xfId="1278" xr:uid="{00000000-0005-0000-0000-00007A110000}"/>
    <cellStyle name="Note 2 15 22 2" xfId="5785" xr:uid="{00000000-0005-0000-0000-00007B110000}"/>
    <cellStyle name="Note 2 15 22 3" xfId="7683" xr:uid="{00000000-0005-0000-0000-00007C110000}"/>
    <cellStyle name="Note 2 15 22 4" xfId="3507" xr:uid="{00000000-0005-0000-0000-00007D110000}"/>
    <cellStyle name="Note 2 15 23" xfId="1279" xr:uid="{00000000-0005-0000-0000-00007E110000}"/>
    <cellStyle name="Note 2 15 23 2" xfId="5786" xr:uid="{00000000-0005-0000-0000-00007F110000}"/>
    <cellStyle name="Note 2 15 23 3" xfId="7684" xr:uid="{00000000-0005-0000-0000-000080110000}"/>
    <cellStyle name="Note 2 15 23 4" xfId="3508" xr:uid="{00000000-0005-0000-0000-000081110000}"/>
    <cellStyle name="Note 2 15 24" xfId="5771" xr:uid="{00000000-0005-0000-0000-000082110000}"/>
    <cellStyle name="Note 2 15 25" xfId="7669" xr:uid="{00000000-0005-0000-0000-000083110000}"/>
    <cellStyle name="Note 2 15 26" xfId="3493" xr:uid="{00000000-0005-0000-0000-000084110000}"/>
    <cellStyle name="Note 2 15 3" xfId="1280" xr:uid="{00000000-0005-0000-0000-000085110000}"/>
    <cellStyle name="Note 2 15 3 2" xfId="5787" xr:uid="{00000000-0005-0000-0000-000086110000}"/>
    <cellStyle name="Note 2 15 3 3" xfId="7685" xr:uid="{00000000-0005-0000-0000-000087110000}"/>
    <cellStyle name="Note 2 15 3 4" xfId="3509" xr:uid="{00000000-0005-0000-0000-000088110000}"/>
    <cellStyle name="Note 2 15 4" xfId="1281" xr:uid="{00000000-0005-0000-0000-000089110000}"/>
    <cellStyle name="Note 2 15 4 2" xfId="5788" xr:uid="{00000000-0005-0000-0000-00008A110000}"/>
    <cellStyle name="Note 2 15 4 3" xfId="7686" xr:uid="{00000000-0005-0000-0000-00008B110000}"/>
    <cellStyle name="Note 2 15 4 4" xfId="3510" xr:uid="{00000000-0005-0000-0000-00008C110000}"/>
    <cellStyle name="Note 2 15 5" xfId="1282" xr:uid="{00000000-0005-0000-0000-00008D110000}"/>
    <cellStyle name="Note 2 15 5 2" xfId="5789" xr:uid="{00000000-0005-0000-0000-00008E110000}"/>
    <cellStyle name="Note 2 15 5 3" xfId="7687" xr:uid="{00000000-0005-0000-0000-00008F110000}"/>
    <cellStyle name="Note 2 15 5 4" xfId="3511" xr:uid="{00000000-0005-0000-0000-000090110000}"/>
    <cellStyle name="Note 2 15 6" xfId="1283" xr:uid="{00000000-0005-0000-0000-000091110000}"/>
    <cellStyle name="Note 2 15 6 2" xfId="5790" xr:uid="{00000000-0005-0000-0000-000092110000}"/>
    <cellStyle name="Note 2 15 6 3" xfId="7688" xr:uid="{00000000-0005-0000-0000-000093110000}"/>
    <cellStyle name="Note 2 15 6 4" xfId="3512" xr:uid="{00000000-0005-0000-0000-000094110000}"/>
    <cellStyle name="Note 2 15 7" xfId="1284" xr:uid="{00000000-0005-0000-0000-000095110000}"/>
    <cellStyle name="Note 2 15 7 2" xfId="5791" xr:uid="{00000000-0005-0000-0000-000096110000}"/>
    <cellStyle name="Note 2 15 7 3" xfId="7689" xr:uid="{00000000-0005-0000-0000-000097110000}"/>
    <cellStyle name="Note 2 15 7 4" xfId="3513" xr:uid="{00000000-0005-0000-0000-000098110000}"/>
    <cellStyle name="Note 2 15 8" xfId="1285" xr:uid="{00000000-0005-0000-0000-000099110000}"/>
    <cellStyle name="Note 2 15 8 2" xfId="5792" xr:uid="{00000000-0005-0000-0000-00009A110000}"/>
    <cellStyle name="Note 2 15 8 3" xfId="7690" xr:uid="{00000000-0005-0000-0000-00009B110000}"/>
    <cellStyle name="Note 2 15 8 4" xfId="3514" xr:uid="{00000000-0005-0000-0000-00009C110000}"/>
    <cellStyle name="Note 2 15 9" xfId="1286" xr:uid="{00000000-0005-0000-0000-00009D110000}"/>
    <cellStyle name="Note 2 15 9 2" xfId="5793" xr:uid="{00000000-0005-0000-0000-00009E110000}"/>
    <cellStyle name="Note 2 15 9 3" xfId="7691" xr:uid="{00000000-0005-0000-0000-00009F110000}"/>
    <cellStyle name="Note 2 15 9 4" xfId="3515" xr:uid="{00000000-0005-0000-0000-0000A0110000}"/>
    <cellStyle name="Note 2 16" xfId="1287" xr:uid="{00000000-0005-0000-0000-0000A1110000}"/>
    <cellStyle name="Note 2 16 2" xfId="5794" xr:uid="{00000000-0005-0000-0000-0000A2110000}"/>
    <cellStyle name="Note 2 16 3" xfId="7692" xr:uid="{00000000-0005-0000-0000-0000A3110000}"/>
    <cellStyle name="Note 2 16 4" xfId="3516" xr:uid="{00000000-0005-0000-0000-0000A4110000}"/>
    <cellStyle name="Note 2 17" xfId="1288" xr:uid="{00000000-0005-0000-0000-0000A5110000}"/>
    <cellStyle name="Note 2 17 2" xfId="5795" xr:uid="{00000000-0005-0000-0000-0000A6110000}"/>
    <cellStyle name="Note 2 17 3" xfId="7693" xr:uid="{00000000-0005-0000-0000-0000A7110000}"/>
    <cellStyle name="Note 2 17 4" xfId="3517" xr:uid="{00000000-0005-0000-0000-0000A8110000}"/>
    <cellStyle name="Note 2 18" xfId="1289" xr:uid="{00000000-0005-0000-0000-0000A9110000}"/>
    <cellStyle name="Note 2 18 2" xfId="5796" xr:uid="{00000000-0005-0000-0000-0000AA110000}"/>
    <cellStyle name="Note 2 18 3" xfId="7694" xr:uid="{00000000-0005-0000-0000-0000AB110000}"/>
    <cellStyle name="Note 2 18 4" xfId="3518" xr:uid="{00000000-0005-0000-0000-0000AC110000}"/>
    <cellStyle name="Note 2 19" xfId="1290" xr:uid="{00000000-0005-0000-0000-0000AD110000}"/>
    <cellStyle name="Note 2 19 2" xfId="5797" xr:uid="{00000000-0005-0000-0000-0000AE110000}"/>
    <cellStyle name="Note 2 19 3" xfId="7695" xr:uid="{00000000-0005-0000-0000-0000AF110000}"/>
    <cellStyle name="Note 2 19 4" xfId="3519" xr:uid="{00000000-0005-0000-0000-0000B0110000}"/>
    <cellStyle name="Note 2 2" xfId="1291" xr:uid="{00000000-0005-0000-0000-0000B1110000}"/>
    <cellStyle name="Note 2 2 10" xfId="1292" xr:uid="{00000000-0005-0000-0000-0000B2110000}"/>
    <cellStyle name="Note 2 2 10 2" xfId="5799" xr:uid="{00000000-0005-0000-0000-0000B3110000}"/>
    <cellStyle name="Note 2 2 10 3" xfId="7697" xr:uid="{00000000-0005-0000-0000-0000B4110000}"/>
    <cellStyle name="Note 2 2 10 4" xfId="3521" xr:uid="{00000000-0005-0000-0000-0000B5110000}"/>
    <cellStyle name="Note 2 2 11" xfId="1293" xr:uid="{00000000-0005-0000-0000-0000B6110000}"/>
    <cellStyle name="Note 2 2 11 2" xfId="5800" xr:uid="{00000000-0005-0000-0000-0000B7110000}"/>
    <cellStyle name="Note 2 2 11 3" xfId="7698" xr:uid="{00000000-0005-0000-0000-0000B8110000}"/>
    <cellStyle name="Note 2 2 11 4" xfId="3522" xr:uid="{00000000-0005-0000-0000-0000B9110000}"/>
    <cellStyle name="Note 2 2 12" xfId="1294" xr:uid="{00000000-0005-0000-0000-0000BA110000}"/>
    <cellStyle name="Note 2 2 12 2" xfId="5801" xr:uid="{00000000-0005-0000-0000-0000BB110000}"/>
    <cellStyle name="Note 2 2 12 3" xfId="7699" xr:uid="{00000000-0005-0000-0000-0000BC110000}"/>
    <cellStyle name="Note 2 2 12 4" xfId="3523" xr:uid="{00000000-0005-0000-0000-0000BD110000}"/>
    <cellStyle name="Note 2 2 13" xfId="1295" xr:uid="{00000000-0005-0000-0000-0000BE110000}"/>
    <cellStyle name="Note 2 2 13 2" xfId="5802" xr:uid="{00000000-0005-0000-0000-0000BF110000}"/>
    <cellStyle name="Note 2 2 13 3" xfId="7700" xr:uid="{00000000-0005-0000-0000-0000C0110000}"/>
    <cellStyle name="Note 2 2 13 4" xfId="3524" xr:uid="{00000000-0005-0000-0000-0000C1110000}"/>
    <cellStyle name="Note 2 2 14" xfId="1296" xr:uid="{00000000-0005-0000-0000-0000C2110000}"/>
    <cellStyle name="Note 2 2 14 2" xfId="5803" xr:uid="{00000000-0005-0000-0000-0000C3110000}"/>
    <cellStyle name="Note 2 2 14 3" xfId="7701" xr:uid="{00000000-0005-0000-0000-0000C4110000}"/>
    <cellStyle name="Note 2 2 14 4" xfId="3525" xr:uid="{00000000-0005-0000-0000-0000C5110000}"/>
    <cellStyle name="Note 2 2 15" xfId="1297" xr:uid="{00000000-0005-0000-0000-0000C6110000}"/>
    <cellStyle name="Note 2 2 15 2" xfId="5804" xr:uid="{00000000-0005-0000-0000-0000C7110000}"/>
    <cellStyle name="Note 2 2 15 3" xfId="7702" xr:uid="{00000000-0005-0000-0000-0000C8110000}"/>
    <cellStyle name="Note 2 2 15 4" xfId="3526" xr:uid="{00000000-0005-0000-0000-0000C9110000}"/>
    <cellStyle name="Note 2 2 16" xfId="1298" xr:uid="{00000000-0005-0000-0000-0000CA110000}"/>
    <cellStyle name="Note 2 2 16 2" xfId="5805" xr:uid="{00000000-0005-0000-0000-0000CB110000}"/>
    <cellStyle name="Note 2 2 16 3" xfId="7703" xr:uid="{00000000-0005-0000-0000-0000CC110000}"/>
    <cellStyle name="Note 2 2 16 4" xfId="3527" xr:uid="{00000000-0005-0000-0000-0000CD110000}"/>
    <cellStyle name="Note 2 2 17" xfId="1299" xr:uid="{00000000-0005-0000-0000-0000CE110000}"/>
    <cellStyle name="Note 2 2 17 2" xfId="5806" xr:uid="{00000000-0005-0000-0000-0000CF110000}"/>
    <cellStyle name="Note 2 2 17 3" xfId="7704" xr:uid="{00000000-0005-0000-0000-0000D0110000}"/>
    <cellStyle name="Note 2 2 17 4" xfId="3528" xr:uid="{00000000-0005-0000-0000-0000D1110000}"/>
    <cellStyle name="Note 2 2 18" xfId="1300" xr:uid="{00000000-0005-0000-0000-0000D2110000}"/>
    <cellStyle name="Note 2 2 18 2" xfId="5807" xr:uid="{00000000-0005-0000-0000-0000D3110000}"/>
    <cellStyle name="Note 2 2 18 3" xfId="7705" xr:uid="{00000000-0005-0000-0000-0000D4110000}"/>
    <cellStyle name="Note 2 2 18 4" xfId="3529" xr:uid="{00000000-0005-0000-0000-0000D5110000}"/>
    <cellStyle name="Note 2 2 19" xfId="1301" xr:uid="{00000000-0005-0000-0000-0000D6110000}"/>
    <cellStyle name="Note 2 2 19 2" xfId="5808" xr:uid="{00000000-0005-0000-0000-0000D7110000}"/>
    <cellStyle name="Note 2 2 19 3" xfId="7706" xr:uid="{00000000-0005-0000-0000-0000D8110000}"/>
    <cellStyle name="Note 2 2 19 4" xfId="3530" xr:uid="{00000000-0005-0000-0000-0000D9110000}"/>
    <cellStyle name="Note 2 2 2" xfId="1302" xr:uid="{00000000-0005-0000-0000-0000DA110000}"/>
    <cellStyle name="Note 2 2 2 2" xfId="5809" xr:uid="{00000000-0005-0000-0000-0000DB110000}"/>
    <cellStyle name="Note 2 2 2 3" xfId="7707" xr:uid="{00000000-0005-0000-0000-0000DC110000}"/>
    <cellStyle name="Note 2 2 2 4" xfId="3531" xr:uid="{00000000-0005-0000-0000-0000DD110000}"/>
    <cellStyle name="Note 2 2 20" xfId="1303" xr:uid="{00000000-0005-0000-0000-0000DE110000}"/>
    <cellStyle name="Note 2 2 20 2" xfId="5810" xr:uid="{00000000-0005-0000-0000-0000DF110000}"/>
    <cellStyle name="Note 2 2 20 3" xfId="7708" xr:uid="{00000000-0005-0000-0000-0000E0110000}"/>
    <cellStyle name="Note 2 2 20 4" xfId="3532" xr:uid="{00000000-0005-0000-0000-0000E1110000}"/>
    <cellStyle name="Note 2 2 21" xfId="1304" xr:uid="{00000000-0005-0000-0000-0000E2110000}"/>
    <cellStyle name="Note 2 2 21 2" xfId="5811" xr:uid="{00000000-0005-0000-0000-0000E3110000}"/>
    <cellStyle name="Note 2 2 21 3" xfId="7709" xr:uid="{00000000-0005-0000-0000-0000E4110000}"/>
    <cellStyle name="Note 2 2 21 4" xfId="3533" xr:uid="{00000000-0005-0000-0000-0000E5110000}"/>
    <cellStyle name="Note 2 2 22" xfId="1305" xr:uid="{00000000-0005-0000-0000-0000E6110000}"/>
    <cellStyle name="Note 2 2 22 2" xfId="5812" xr:uid="{00000000-0005-0000-0000-0000E7110000}"/>
    <cellStyle name="Note 2 2 22 3" xfId="7710" xr:uid="{00000000-0005-0000-0000-0000E8110000}"/>
    <cellStyle name="Note 2 2 22 4" xfId="3534" xr:uid="{00000000-0005-0000-0000-0000E9110000}"/>
    <cellStyle name="Note 2 2 23" xfId="1306" xr:uid="{00000000-0005-0000-0000-0000EA110000}"/>
    <cellStyle name="Note 2 2 23 2" xfId="5813" xr:uid="{00000000-0005-0000-0000-0000EB110000}"/>
    <cellStyle name="Note 2 2 23 3" xfId="7711" xr:uid="{00000000-0005-0000-0000-0000EC110000}"/>
    <cellStyle name="Note 2 2 23 4" xfId="3535" xr:uid="{00000000-0005-0000-0000-0000ED110000}"/>
    <cellStyle name="Note 2 2 24" xfId="5798" xr:uid="{00000000-0005-0000-0000-0000EE110000}"/>
    <cellStyle name="Note 2 2 25" xfId="7696" xr:uid="{00000000-0005-0000-0000-0000EF110000}"/>
    <cellStyle name="Note 2 2 26" xfId="3520" xr:uid="{00000000-0005-0000-0000-0000F0110000}"/>
    <cellStyle name="Note 2 2 3" xfId="1307" xr:uid="{00000000-0005-0000-0000-0000F1110000}"/>
    <cellStyle name="Note 2 2 3 2" xfId="5814" xr:uid="{00000000-0005-0000-0000-0000F2110000}"/>
    <cellStyle name="Note 2 2 3 3" xfId="7712" xr:uid="{00000000-0005-0000-0000-0000F3110000}"/>
    <cellStyle name="Note 2 2 3 4" xfId="3536" xr:uid="{00000000-0005-0000-0000-0000F4110000}"/>
    <cellStyle name="Note 2 2 4" xfId="1308" xr:uid="{00000000-0005-0000-0000-0000F5110000}"/>
    <cellStyle name="Note 2 2 4 2" xfId="5815" xr:uid="{00000000-0005-0000-0000-0000F6110000}"/>
    <cellStyle name="Note 2 2 4 3" xfId="7713" xr:uid="{00000000-0005-0000-0000-0000F7110000}"/>
    <cellStyle name="Note 2 2 4 4" xfId="3537" xr:uid="{00000000-0005-0000-0000-0000F8110000}"/>
    <cellStyle name="Note 2 2 5" xfId="1309" xr:uid="{00000000-0005-0000-0000-0000F9110000}"/>
    <cellStyle name="Note 2 2 5 2" xfId="5816" xr:uid="{00000000-0005-0000-0000-0000FA110000}"/>
    <cellStyle name="Note 2 2 5 3" xfId="7714" xr:uid="{00000000-0005-0000-0000-0000FB110000}"/>
    <cellStyle name="Note 2 2 5 4" xfId="3538" xr:uid="{00000000-0005-0000-0000-0000FC110000}"/>
    <cellStyle name="Note 2 2 6" xfId="1310" xr:uid="{00000000-0005-0000-0000-0000FD110000}"/>
    <cellStyle name="Note 2 2 6 2" xfId="5817" xr:uid="{00000000-0005-0000-0000-0000FE110000}"/>
    <cellStyle name="Note 2 2 6 3" xfId="7715" xr:uid="{00000000-0005-0000-0000-0000FF110000}"/>
    <cellStyle name="Note 2 2 6 4" xfId="3539" xr:uid="{00000000-0005-0000-0000-000000120000}"/>
    <cellStyle name="Note 2 2 7" xfId="1311" xr:uid="{00000000-0005-0000-0000-000001120000}"/>
    <cellStyle name="Note 2 2 7 2" xfId="5818" xr:uid="{00000000-0005-0000-0000-000002120000}"/>
    <cellStyle name="Note 2 2 7 3" xfId="7716" xr:uid="{00000000-0005-0000-0000-000003120000}"/>
    <cellStyle name="Note 2 2 7 4" xfId="3540" xr:uid="{00000000-0005-0000-0000-000004120000}"/>
    <cellStyle name="Note 2 2 8" xfId="1312" xr:uid="{00000000-0005-0000-0000-000005120000}"/>
    <cellStyle name="Note 2 2 8 2" xfId="5819" xr:uid="{00000000-0005-0000-0000-000006120000}"/>
    <cellStyle name="Note 2 2 8 3" xfId="7717" xr:uid="{00000000-0005-0000-0000-000007120000}"/>
    <cellStyle name="Note 2 2 8 4" xfId="3541" xr:uid="{00000000-0005-0000-0000-000008120000}"/>
    <cellStyle name="Note 2 2 9" xfId="1313" xr:uid="{00000000-0005-0000-0000-000009120000}"/>
    <cellStyle name="Note 2 2 9 2" xfId="5820" xr:uid="{00000000-0005-0000-0000-00000A120000}"/>
    <cellStyle name="Note 2 2 9 3" xfId="7718" xr:uid="{00000000-0005-0000-0000-00000B120000}"/>
    <cellStyle name="Note 2 2 9 4" xfId="3542" xr:uid="{00000000-0005-0000-0000-00000C120000}"/>
    <cellStyle name="Note 2 20" xfId="1314" xr:uid="{00000000-0005-0000-0000-00000D120000}"/>
    <cellStyle name="Note 2 20 2" xfId="5821" xr:uid="{00000000-0005-0000-0000-00000E120000}"/>
    <cellStyle name="Note 2 20 3" xfId="7719" xr:uid="{00000000-0005-0000-0000-00000F120000}"/>
    <cellStyle name="Note 2 20 4" xfId="3543" xr:uid="{00000000-0005-0000-0000-000010120000}"/>
    <cellStyle name="Note 2 21" xfId="1315" xr:uid="{00000000-0005-0000-0000-000011120000}"/>
    <cellStyle name="Note 2 21 2" xfId="5822" xr:uid="{00000000-0005-0000-0000-000012120000}"/>
    <cellStyle name="Note 2 21 3" xfId="7720" xr:uid="{00000000-0005-0000-0000-000013120000}"/>
    <cellStyle name="Note 2 21 4" xfId="3544" xr:uid="{00000000-0005-0000-0000-000014120000}"/>
    <cellStyle name="Note 2 22" xfId="1316" xr:uid="{00000000-0005-0000-0000-000015120000}"/>
    <cellStyle name="Note 2 22 2" xfId="5823" xr:uid="{00000000-0005-0000-0000-000016120000}"/>
    <cellStyle name="Note 2 22 3" xfId="7721" xr:uid="{00000000-0005-0000-0000-000017120000}"/>
    <cellStyle name="Note 2 22 4" xfId="3545" xr:uid="{00000000-0005-0000-0000-000018120000}"/>
    <cellStyle name="Note 2 23" xfId="1317" xr:uid="{00000000-0005-0000-0000-000019120000}"/>
    <cellStyle name="Note 2 23 2" xfId="5824" xr:uid="{00000000-0005-0000-0000-00001A120000}"/>
    <cellStyle name="Note 2 23 3" xfId="7722" xr:uid="{00000000-0005-0000-0000-00001B120000}"/>
    <cellStyle name="Note 2 23 4" xfId="3546" xr:uid="{00000000-0005-0000-0000-00001C120000}"/>
    <cellStyle name="Note 2 24" xfId="1318" xr:uid="{00000000-0005-0000-0000-00001D120000}"/>
    <cellStyle name="Note 2 24 2" xfId="5825" xr:uid="{00000000-0005-0000-0000-00001E120000}"/>
    <cellStyle name="Note 2 24 3" xfId="7723" xr:uid="{00000000-0005-0000-0000-00001F120000}"/>
    <cellStyle name="Note 2 24 4" xfId="3547" xr:uid="{00000000-0005-0000-0000-000020120000}"/>
    <cellStyle name="Note 2 25" xfId="1319" xr:uid="{00000000-0005-0000-0000-000021120000}"/>
    <cellStyle name="Note 2 25 2" xfId="5826" xr:uid="{00000000-0005-0000-0000-000022120000}"/>
    <cellStyle name="Note 2 25 3" xfId="7724" xr:uid="{00000000-0005-0000-0000-000023120000}"/>
    <cellStyle name="Note 2 25 4" xfId="3548" xr:uid="{00000000-0005-0000-0000-000024120000}"/>
    <cellStyle name="Note 2 26" xfId="1320" xr:uid="{00000000-0005-0000-0000-000025120000}"/>
    <cellStyle name="Note 2 26 2" xfId="5827" xr:uid="{00000000-0005-0000-0000-000026120000}"/>
    <cellStyle name="Note 2 26 3" xfId="7725" xr:uid="{00000000-0005-0000-0000-000027120000}"/>
    <cellStyle name="Note 2 26 4" xfId="3549" xr:uid="{00000000-0005-0000-0000-000028120000}"/>
    <cellStyle name="Note 2 27" xfId="1321" xr:uid="{00000000-0005-0000-0000-000029120000}"/>
    <cellStyle name="Note 2 27 2" xfId="5828" xr:uid="{00000000-0005-0000-0000-00002A120000}"/>
    <cellStyle name="Note 2 27 3" xfId="7726" xr:uid="{00000000-0005-0000-0000-00002B120000}"/>
    <cellStyle name="Note 2 27 4" xfId="3550" xr:uid="{00000000-0005-0000-0000-00002C120000}"/>
    <cellStyle name="Note 2 28" xfId="1322" xr:uid="{00000000-0005-0000-0000-00002D120000}"/>
    <cellStyle name="Note 2 28 2" xfId="5829" xr:uid="{00000000-0005-0000-0000-00002E120000}"/>
    <cellStyle name="Note 2 28 3" xfId="7727" xr:uid="{00000000-0005-0000-0000-00002F120000}"/>
    <cellStyle name="Note 2 28 4" xfId="3551" xr:uid="{00000000-0005-0000-0000-000030120000}"/>
    <cellStyle name="Note 2 29" xfId="1323" xr:uid="{00000000-0005-0000-0000-000031120000}"/>
    <cellStyle name="Note 2 29 2" xfId="5830" xr:uid="{00000000-0005-0000-0000-000032120000}"/>
    <cellStyle name="Note 2 29 3" xfId="7728" xr:uid="{00000000-0005-0000-0000-000033120000}"/>
    <cellStyle name="Note 2 29 4" xfId="3552" xr:uid="{00000000-0005-0000-0000-000034120000}"/>
    <cellStyle name="Note 2 3" xfId="1324" xr:uid="{00000000-0005-0000-0000-000035120000}"/>
    <cellStyle name="Note 2 3 10" xfId="1325" xr:uid="{00000000-0005-0000-0000-000036120000}"/>
    <cellStyle name="Note 2 3 10 2" xfId="5832" xr:uid="{00000000-0005-0000-0000-000037120000}"/>
    <cellStyle name="Note 2 3 10 3" xfId="7730" xr:uid="{00000000-0005-0000-0000-000038120000}"/>
    <cellStyle name="Note 2 3 10 4" xfId="3554" xr:uid="{00000000-0005-0000-0000-000039120000}"/>
    <cellStyle name="Note 2 3 11" xfId="1326" xr:uid="{00000000-0005-0000-0000-00003A120000}"/>
    <cellStyle name="Note 2 3 11 2" xfId="5833" xr:uid="{00000000-0005-0000-0000-00003B120000}"/>
    <cellStyle name="Note 2 3 11 3" xfId="7731" xr:uid="{00000000-0005-0000-0000-00003C120000}"/>
    <cellStyle name="Note 2 3 11 4" xfId="3555" xr:uid="{00000000-0005-0000-0000-00003D120000}"/>
    <cellStyle name="Note 2 3 12" xfId="1327" xr:uid="{00000000-0005-0000-0000-00003E120000}"/>
    <cellStyle name="Note 2 3 12 2" xfId="5834" xr:uid="{00000000-0005-0000-0000-00003F120000}"/>
    <cellStyle name="Note 2 3 12 3" xfId="7732" xr:uid="{00000000-0005-0000-0000-000040120000}"/>
    <cellStyle name="Note 2 3 12 4" xfId="3556" xr:uid="{00000000-0005-0000-0000-000041120000}"/>
    <cellStyle name="Note 2 3 13" xfId="1328" xr:uid="{00000000-0005-0000-0000-000042120000}"/>
    <cellStyle name="Note 2 3 13 2" xfId="5835" xr:uid="{00000000-0005-0000-0000-000043120000}"/>
    <cellStyle name="Note 2 3 13 3" xfId="7733" xr:uid="{00000000-0005-0000-0000-000044120000}"/>
    <cellStyle name="Note 2 3 13 4" xfId="3557" xr:uid="{00000000-0005-0000-0000-000045120000}"/>
    <cellStyle name="Note 2 3 14" xfId="1329" xr:uid="{00000000-0005-0000-0000-000046120000}"/>
    <cellStyle name="Note 2 3 14 2" xfId="5836" xr:uid="{00000000-0005-0000-0000-000047120000}"/>
    <cellStyle name="Note 2 3 14 3" xfId="7734" xr:uid="{00000000-0005-0000-0000-000048120000}"/>
    <cellStyle name="Note 2 3 14 4" xfId="3558" xr:uid="{00000000-0005-0000-0000-000049120000}"/>
    <cellStyle name="Note 2 3 15" xfId="1330" xr:uid="{00000000-0005-0000-0000-00004A120000}"/>
    <cellStyle name="Note 2 3 15 2" xfId="5837" xr:uid="{00000000-0005-0000-0000-00004B120000}"/>
    <cellStyle name="Note 2 3 15 3" xfId="7735" xr:uid="{00000000-0005-0000-0000-00004C120000}"/>
    <cellStyle name="Note 2 3 15 4" xfId="3559" xr:uid="{00000000-0005-0000-0000-00004D120000}"/>
    <cellStyle name="Note 2 3 16" xfId="1331" xr:uid="{00000000-0005-0000-0000-00004E120000}"/>
    <cellStyle name="Note 2 3 16 2" xfId="5838" xr:uid="{00000000-0005-0000-0000-00004F120000}"/>
    <cellStyle name="Note 2 3 16 3" xfId="7736" xr:uid="{00000000-0005-0000-0000-000050120000}"/>
    <cellStyle name="Note 2 3 16 4" xfId="3560" xr:uid="{00000000-0005-0000-0000-000051120000}"/>
    <cellStyle name="Note 2 3 17" xfId="1332" xr:uid="{00000000-0005-0000-0000-000052120000}"/>
    <cellStyle name="Note 2 3 17 2" xfId="5839" xr:uid="{00000000-0005-0000-0000-000053120000}"/>
    <cellStyle name="Note 2 3 17 3" xfId="7737" xr:uid="{00000000-0005-0000-0000-000054120000}"/>
    <cellStyle name="Note 2 3 17 4" xfId="3561" xr:uid="{00000000-0005-0000-0000-000055120000}"/>
    <cellStyle name="Note 2 3 18" xfId="1333" xr:uid="{00000000-0005-0000-0000-000056120000}"/>
    <cellStyle name="Note 2 3 18 2" xfId="5840" xr:uid="{00000000-0005-0000-0000-000057120000}"/>
    <cellStyle name="Note 2 3 18 3" xfId="7738" xr:uid="{00000000-0005-0000-0000-000058120000}"/>
    <cellStyle name="Note 2 3 18 4" xfId="3562" xr:uid="{00000000-0005-0000-0000-000059120000}"/>
    <cellStyle name="Note 2 3 19" xfId="1334" xr:uid="{00000000-0005-0000-0000-00005A120000}"/>
    <cellStyle name="Note 2 3 19 2" xfId="5841" xr:uid="{00000000-0005-0000-0000-00005B120000}"/>
    <cellStyle name="Note 2 3 19 3" xfId="7739" xr:uid="{00000000-0005-0000-0000-00005C120000}"/>
    <cellStyle name="Note 2 3 19 4" xfId="3563" xr:uid="{00000000-0005-0000-0000-00005D120000}"/>
    <cellStyle name="Note 2 3 2" xfId="1335" xr:uid="{00000000-0005-0000-0000-00005E120000}"/>
    <cellStyle name="Note 2 3 2 2" xfId="5842" xr:uid="{00000000-0005-0000-0000-00005F120000}"/>
    <cellStyle name="Note 2 3 2 3" xfId="7740" xr:uid="{00000000-0005-0000-0000-000060120000}"/>
    <cellStyle name="Note 2 3 2 4" xfId="3564" xr:uid="{00000000-0005-0000-0000-000061120000}"/>
    <cellStyle name="Note 2 3 20" xfId="1336" xr:uid="{00000000-0005-0000-0000-000062120000}"/>
    <cellStyle name="Note 2 3 20 2" xfId="5843" xr:uid="{00000000-0005-0000-0000-000063120000}"/>
    <cellStyle name="Note 2 3 20 3" xfId="7741" xr:uid="{00000000-0005-0000-0000-000064120000}"/>
    <cellStyle name="Note 2 3 20 4" xfId="3565" xr:uid="{00000000-0005-0000-0000-000065120000}"/>
    <cellStyle name="Note 2 3 21" xfId="1337" xr:uid="{00000000-0005-0000-0000-000066120000}"/>
    <cellStyle name="Note 2 3 21 2" xfId="5844" xr:uid="{00000000-0005-0000-0000-000067120000}"/>
    <cellStyle name="Note 2 3 21 3" xfId="7742" xr:uid="{00000000-0005-0000-0000-000068120000}"/>
    <cellStyle name="Note 2 3 21 4" xfId="3566" xr:uid="{00000000-0005-0000-0000-000069120000}"/>
    <cellStyle name="Note 2 3 22" xfId="1338" xr:uid="{00000000-0005-0000-0000-00006A120000}"/>
    <cellStyle name="Note 2 3 22 2" xfId="5845" xr:uid="{00000000-0005-0000-0000-00006B120000}"/>
    <cellStyle name="Note 2 3 22 3" xfId="7743" xr:uid="{00000000-0005-0000-0000-00006C120000}"/>
    <cellStyle name="Note 2 3 22 4" xfId="3567" xr:uid="{00000000-0005-0000-0000-00006D120000}"/>
    <cellStyle name="Note 2 3 23" xfId="1339" xr:uid="{00000000-0005-0000-0000-00006E120000}"/>
    <cellStyle name="Note 2 3 23 2" xfId="5846" xr:uid="{00000000-0005-0000-0000-00006F120000}"/>
    <cellStyle name="Note 2 3 23 3" xfId="7744" xr:uid="{00000000-0005-0000-0000-000070120000}"/>
    <cellStyle name="Note 2 3 23 4" xfId="3568" xr:uid="{00000000-0005-0000-0000-000071120000}"/>
    <cellStyle name="Note 2 3 24" xfId="5831" xr:uid="{00000000-0005-0000-0000-000072120000}"/>
    <cellStyle name="Note 2 3 25" xfId="7729" xr:uid="{00000000-0005-0000-0000-000073120000}"/>
    <cellStyle name="Note 2 3 26" xfId="3553" xr:uid="{00000000-0005-0000-0000-000074120000}"/>
    <cellStyle name="Note 2 3 3" xfId="1340" xr:uid="{00000000-0005-0000-0000-000075120000}"/>
    <cellStyle name="Note 2 3 3 2" xfId="5847" xr:uid="{00000000-0005-0000-0000-000076120000}"/>
    <cellStyle name="Note 2 3 3 3" xfId="7745" xr:uid="{00000000-0005-0000-0000-000077120000}"/>
    <cellStyle name="Note 2 3 3 4" xfId="3569" xr:uid="{00000000-0005-0000-0000-000078120000}"/>
    <cellStyle name="Note 2 3 4" xfId="1341" xr:uid="{00000000-0005-0000-0000-000079120000}"/>
    <cellStyle name="Note 2 3 4 2" xfId="5848" xr:uid="{00000000-0005-0000-0000-00007A120000}"/>
    <cellStyle name="Note 2 3 4 3" xfId="7746" xr:uid="{00000000-0005-0000-0000-00007B120000}"/>
    <cellStyle name="Note 2 3 4 4" xfId="3570" xr:uid="{00000000-0005-0000-0000-00007C120000}"/>
    <cellStyle name="Note 2 3 5" xfId="1342" xr:uid="{00000000-0005-0000-0000-00007D120000}"/>
    <cellStyle name="Note 2 3 5 2" xfId="5849" xr:uid="{00000000-0005-0000-0000-00007E120000}"/>
    <cellStyle name="Note 2 3 5 3" xfId="7747" xr:uid="{00000000-0005-0000-0000-00007F120000}"/>
    <cellStyle name="Note 2 3 5 4" xfId="3571" xr:uid="{00000000-0005-0000-0000-000080120000}"/>
    <cellStyle name="Note 2 3 6" xfId="1343" xr:uid="{00000000-0005-0000-0000-000081120000}"/>
    <cellStyle name="Note 2 3 6 2" xfId="5850" xr:uid="{00000000-0005-0000-0000-000082120000}"/>
    <cellStyle name="Note 2 3 6 3" xfId="7748" xr:uid="{00000000-0005-0000-0000-000083120000}"/>
    <cellStyle name="Note 2 3 6 4" xfId="3572" xr:uid="{00000000-0005-0000-0000-000084120000}"/>
    <cellStyle name="Note 2 3 7" xfId="1344" xr:uid="{00000000-0005-0000-0000-000085120000}"/>
    <cellStyle name="Note 2 3 7 2" xfId="5851" xr:uid="{00000000-0005-0000-0000-000086120000}"/>
    <cellStyle name="Note 2 3 7 3" xfId="7749" xr:uid="{00000000-0005-0000-0000-000087120000}"/>
    <cellStyle name="Note 2 3 7 4" xfId="3573" xr:uid="{00000000-0005-0000-0000-000088120000}"/>
    <cellStyle name="Note 2 3 8" xfId="1345" xr:uid="{00000000-0005-0000-0000-000089120000}"/>
    <cellStyle name="Note 2 3 8 2" xfId="5852" xr:uid="{00000000-0005-0000-0000-00008A120000}"/>
    <cellStyle name="Note 2 3 8 3" xfId="7750" xr:uid="{00000000-0005-0000-0000-00008B120000}"/>
    <cellStyle name="Note 2 3 8 4" xfId="3574" xr:uid="{00000000-0005-0000-0000-00008C120000}"/>
    <cellStyle name="Note 2 3 9" xfId="1346" xr:uid="{00000000-0005-0000-0000-00008D120000}"/>
    <cellStyle name="Note 2 3 9 2" xfId="5853" xr:uid="{00000000-0005-0000-0000-00008E120000}"/>
    <cellStyle name="Note 2 3 9 3" xfId="7751" xr:uid="{00000000-0005-0000-0000-00008F120000}"/>
    <cellStyle name="Note 2 3 9 4" xfId="3575" xr:uid="{00000000-0005-0000-0000-000090120000}"/>
    <cellStyle name="Note 2 30" xfId="1347" xr:uid="{00000000-0005-0000-0000-000091120000}"/>
    <cellStyle name="Note 2 30 2" xfId="5854" xr:uid="{00000000-0005-0000-0000-000092120000}"/>
    <cellStyle name="Note 2 30 3" xfId="7752" xr:uid="{00000000-0005-0000-0000-000093120000}"/>
    <cellStyle name="Note 2 30 4" xfId="3576" xr:uid="{00000000-0005-0000-0000-000094120000}"/>
    <cellStyle name="Note 2 31" xfId="1348" xr:uid="{00000000-0005-0000-0000-000095120000}"/>
    <cellStyle name="Note 2 31 2" xfId="5855" xr:uid="{00000000-0005-0000-0000-000096120000}"/>
    <cellStyle name="Note 2 31 3" xfId="7753" xr:uid="{00000000-0005-0000-0000-000097120000}"/>
    <cellStyle name="Note 2 31 4" xfId="3577" xr:uid="{00000000-0005-0000-0000-000098120000}"/>
    <cellStyle name="Note 2 32" xfId="1349" xr:uid="{00000000-0005-0000-0000-000099120000}"/>
    <cellStyle name="Note 2 32 2" xfId="5856" xr:uid="{00000000-0005-0000-0000-00009A120000}"/>
    <cellStyle name="Note 2 32 3" xfId="7754" xr:uid="{00000000-0005-0000-0000-00009B120000}"/>
    <cellStyle name="Note 2 32 4" xfId="3578" xr:uid="{00000000-0005-0000-0000-00009C120000}"/>
    <cellStyle name="Note 2 33" xfId="1350" xr:uid="{00000000-0005-0000-0000-00009D120000}"/>
    <cellStyle name="Note 2 33 2" xfId="5857" xr:uid="{00000000-0005-0000-0000-00009E120000}"/>
    <cellStyle name="Note 2 33 3" xfId="7755" xr:uid="{00000000-0005-0000-0000-00009F120000}"/>
    <cellStyle name="Note 2 33 4" xfId="3579" xr:uid="{00000000-0005-0000-0000-0000A0120000}"/>
    <cellStyle name="Note 2 34" xfId="1351" xr:uid="{00000000-0005-0000-0000-0000A1120000}"/>
    <cellStyle name="Note 2 34 2" xfId="5858" xr:uid="{00000000-0005-0000-0000-0000A2120000}"/>
    <cellStyle name="Note 2 34 3" xfId="7756" xr:uid="{00000000-0005-0000-0000-0000A3120000}"/>
    <cellStyle name="Note 2 34 4" xfId="3580" xr:uid="{00000000-0005-0000-0000-0000A4120000}"/>
    <cellStyle name="Note 2 35" xfId="1352" xr:uid="{00000000-0005-0000-0000-0000A5120000}"/>
    <cellStyle name="Note 2 35 2" xfId="5859" xr:uid="{00000000-0005-0000-0000-0000A6120000}"/>
    <cellStyle name="Note 2 35 3" xfId="7757" xr:uid="{00000000-0005-0000-0000-0000A7120000}"/>
    <cellStyle name="Note 2 35 4" xfId="3581" xr:uid="{00000000-0005-0000-0000-0000A8120000}"/>
    <cellStyle name="Note 2 36" xfId="1353" xr:uid="{00000000-0005-0000-0000-0000A9120000}"/>
    <cellStyle name="Note 2 36 2" xfId="5860" xr:uid="{00000000-0005-0000-0000-0000AA120000}"/>
    <cellStyle name="Note 2 36 3" xfId="7758" xr:uid="{00000000-0005-0000-0000-0000AB120000}"/>
    <cellStyle name="Note 2 36 4" xfId="3582" xr:uid="{00000000-0005-0000-0000-0000AC120000}"/>
    <cellStyle name="Note 2 37" xfId="1354" xr:uid="{00000000-0005-0000-0000-0000AD120000}"/>
    <cellStyle name="Note 2 37 2" xfId="5861" xr:uid="{00000000-0005-0000-0000-0000AE120000}"/>
    <cellStyle name="Note 2 37 3" xfId="7759" xr:uid="{00000000-0005-0000-0000-0000AF120000}"/>
    <cellStyle name="Note 2 37 4" xfId="3583" xr:uid="{00000000-0005-0000-0000-0000B0120000}"/>
    <cellStyle name="Note 2 38" xfId="5655" xr:uid="{00000000-0005-0000-0000-0000B1120000}"/>
    <cellStyle name="Note 2 39" xfId="7553" xr:uid="{00000000-0005-0000-0000-0000B2120000}"/>
    <cellStyle name="Note 2 4" xfId="1355" xr:uid="{00000000-0005-0000-0000-0000B3120000}"/>
    <cellStyle name="Note 2 4 10" xfId="1356" xr:uid="{00000000-0005-0000-0000-0000B4120000}"/>
    <cellStyle name="Note 2 4 10 2" xfId="5863" xr:uid="{00000000-0005-0000-0000-0000B5120000}"/>
    <cellStyle name="Note 2 4 10 3" xfId="7761" xr:uid="{00000000-0005-0000-0000-0000B6120000}"/>
    <cellStyle name="Note 2 4 10 4" xfId="3585" xr:uid="{00000000-0005-0000-0000-0000B7120000}"/>
    <cellStyle name="Note 2 4 11" xfId="1357" xr:uid="{00000000-0005-0000-0000-0000B8120000}"/>
    <cellStyle name="Note 2 4 11 2" xfId="5864" xr:uid="{00000000-0005-0000-0000-0000B9120000}"/>
    <cellStyle name="Note 2 4 11 3" xfId="7762" xr:uid="{00000000-0005-0000-0000-0000BA120000}"/>
    <cellStyle name="Note 2 4 11 4" xfId="3586" xr:uid="{00000000-0005-0000-0000-0000BB120000}"/>
    <cellStyle name="Note 2 4 12" xfId="1358" xr:uid="{00000000-0005-0000-0000-0000BC120000}"/>
    <cellStyle name="Note 2 4 12 2" xfId="5865" xr:uid="{00000000-0005-0000-0000-0000BD120000}"/>
    <cellStyle name="Note 2 4 12 3" xfId="7763" xr:uid="{00000000-0005-0000-0000-0000BE120000}"/>
    <cellStyle name="Note 2 4 12 4" xfId="3587" xr:uid="{00000000-0005-0000-0000-0000BF120000}"/>
    <cellStyle name="Note 2 4 13" xfId="1359" xr:uid="{00000000-0005-0000-0000-0000C0120000}"/>
    <cellStyle name="Note 2 4 13 2" xfId="5866" xr:uid="{00000000-0005-0000-0000-0000C1120000}"/>
    <cellStyle name="Note 2 4 13 3" xfId="7764" xr:uid="{00000000-0005-0000-0000-0000C2120000}"/>
    <cellStyle name="Note 2 4 13 4" xfId="3588" xr:uid="{00000000-0005-0000-0000-0000C3120000}"/>
    <cellStyle name="Note 2 4 14" xfId="1360" xr:uid="{00000000-0005-0000-0000-0000C4120000}"/>
    <cellStyle name="Note 2 4 14 2" xfId="5867" xr:uid="{00000000-0005-0000-0000-0000C5120000}"/>
    <cellStyle name="Note 2 4 14 3" xfId="7765" xr:uid="{00000000-0005-0000-0000-0000C6120000}"/>
    <cellStyle name="Note 2 4 14 4" xfId="3589" xr:uid="{00000000-0005-0000-0000-0000C7120000}"/>
    <cellStyle name="Note 2 4 15" xfId="1361" xr:uid="{00000000-0005-0000-0000-0000C8120000}"/>
    <cellStyle name="Note 2 4 15 2" xfId="5868" xr:uid="{00000000-0005-0000-0000-0000C9120000}"/>
    <cellStyle name="Note 2 4 15 3" xfId="7766" xr:uid="{00000000-0005-0000-0000-0000CA120000}"/>
    <cellStyle name="Note 2 4 15 4" xfId="3590" xr:uid="{00000000-0005-0000-0000-0000CB120000}"/>
    <cellStyle name="Note 2 4 16" xfId="1362" xr:uid="{00000000-0005-0000-0000-0000CC120000}"/>
    <cellStyle name="Note 2 4 16 2" xfId="5869" xr:uid="{00000000-0005-0000-0000-0000CD120000}"/>
    <cellStyle name="Note 2 4 16 3" xfId="7767" xr:uid="{00000000-0005-0000-0000-0000CE120000}"/>
    <cellStyle name="Note 2 4 16 4" xfId="3591" xr:uid="{00000000-0005-0000-0000-0000CF120000}"/>
    <cellStyle name="Note 2 4 17" xfId="1363" xr:uid="{00000000-0005-0000-0000-0000D0120000}"/>
    <cellStyle name="Note 2 4 17 2" xfId="5870" xr:uid="{00000000-0005-0000-0000-0000D1120000}"/>
    <cellStyle name="Note 2 4 17 3" xfId="7768" xr:uid="{00000000-0005-0000-0000-0000D2120000}"/>
    <cellStyle name="Note 2 4 17 4" xfId="3592" xr:uid="{00000000-0005-0000-0000-0000D3120000}"/>
    <cellStyle name="Note 2 4 18" xfId="1364" xr:uid="{00000000-0005-0000-0000-0000D4120000}"/>
    <cellStyle name="Note 2 4 18 2" xfId="5871" xr:uid="{00000000-0005-0000-0000-0000D5120000}"/>
    <cellStyle name="Note 2 4 18 3" xfId="7769" xr:uid="{00000000-0005-0000-0000-0000D6120000}"/>
    <cellStyle name="Note 2 4 18 4" xfId="3593" xr:uid="{00000000-0005-0000-0000-0000D7120000}"/>
    <cellStyle name="Note 2 4 19" xfId="1365" xr:uid="{00000000-0005-0000-0000-0000D8120000}"/>
    <cellStyle name="Note 2 4 19 2" xfId="5872" xr:uid="{00000000-0005-0000-0000-0000D9120000}"/>
    <cellStyle name="Note 2 4 19 3" xfId="7770" xr:uid="{00000000-0005-0000-0000-0000DA120000}"/>
    <cellStyle name="Note 2 4 19 4" xfId="3594" xr:uid="{00000000-0005-0000-0000-0000DB120000}"/>
    <cellStyle name="Note 2 4 2" xfId="1366" xr:uid="{00000000-0005-0000-0000-0000DC120000}"/>
    <cellStyle name="Note 2 4 2 2" xfId="5873" xr:uid="{00000000-0005-0000-0000-0000DD120000}"/>
    <cellStyle name="Note 2 4 2 3" xfId="7771" xr:uid="{00000000-0005-0000-0000-0000DE120000}"/>
    <cellStyle name="Note 2 4 2 4" xfId="3595" xr:uid="{00000000-0005-0000-0000-0000DF120000}"/>
    <cellStyle name="Note 2 4 20" xfId="1367" xr:uid="{00000000-0005-0000-0000-0000E0120000}"/>
    <cellStyle name="Note 2 4 20 2" xfId="5874" xr:uid="{00000000-0005-0000-0000-0000E1120000}"/>
    <cellStyle name="Note 2 4 20 3" xfId="7772" xr:uid="{00000000-0005-0000-0000-0000E2120000}"/>
    <cellStyle name="Note 2 4 20 4" xfId="3596" xr:uid="{00000000-0005-0000-0000-0000E3120000}"/>
    <cellStyle name="Note 2 4 21" xfId="1368" xr:uid="{00000000-0005-0000-0000-0000E4120000}"/>
    <cellStyle name="Note 2 4 21 2" xfId="5875" xr:uid="{00000000-0005-0000-0000-0000E5120000}"/>
    <cellStyle name="Note 2 4 21 3" xfId="7773" xr:uid="{00000000-0005-0000-0000-0000E6120000}"/>
    <cellStyle name="Note 2 4 21 4" xfId="3597" xr:uid="{00000000-0005-0000-0000-0000E7120000}"/>
    <cellStyle name="Note 2 4 22" xfId="1369" xr:uid="{00000000-0005-0000-0000-0000E8120000}"/>
    <cellStyle name="Note 2 4 22 2" xfId="5876" xr:uid="{00000000-0005-0000-0000-0000E9120000}"/>
    <cellStyle name="Note 2 4 22 3" xfId="7774" xr:uid="{00000000-0005-0000-0000-0000EA120000}"/>
    <cellStyle name="Note 2 4 22 4" xfId="3598" xr:uid="{00000000-0005-0000-0000-0000EB120000}"/>
    <cellStyle name="Note 2 4 23" xfId="1370" xr:uid="{00000000-0005-0000-0000-0000EC120000}"/>
    <cellStyle name="Note 2 4 23 2" xfId="5877" xr:uid="{00000000-0005-0000-0000-0000ED120000}"/>
    <cellStyle name="Note 2 4 23 3" xfId="7775" xr:uid="{00000000-0005-0000-0000-0000EE120000}"/>
    <cellStyle name="Note 2 4 23 4" xfId="3599" xr:uid="{00000000-0005-0000-0000-0000EF120000}"/>
    <cellStyle name="Note 2 4 24" xfId="5862" xr:uid="{00000000-0005-0000-0000-0000F0120000}"/>
    <cellStyle name="Note 2 4 25" xfId="7760" xr:uid="{00000000-0005-0000-0000-0000F1120000}"/>
    <cellStyle name="Note 2 4 26" xfId="3584" xr:uid="{00000000-0005-0000-0000-0000F2120000}"/>
    <cellStyle name="Note 2 4 3" xfId="1371" xr:uid="{00000000-0005-0000-0000-0000F3120000}"/>
    <cellStyle name="Note 2 4 3 2" xfId="5878" xr:uid="{00000000-0005-0000-0000-0000F4120000}"/>
    <cellStyle name="Note 2 4 3 3" xfId="7776" xr:uid="{00000000-0005-0000-0000-0000F5120000}"/>
    <cellStyle name="Note 2 4 3 4" xfId="3600" xr:uid="{00000000-0005-0000-0000-0000F6120000}"/>
    <cellStyle name="Note 2 4 4" xfId="1372" xr:uid="{00000000-0005-0000-0000-0000F7120000}"/>
    <cellStyle name="Note 2 4 4 2" xfId="5879" xr:uid="{00000000-0005-0000-0000-0000F8120000}"/>
    <cellStyle name="Note 2 4 4 3" xfId="7777" xr:uid="{00000000-0005-0000-0000-0000F9120000}"/>
    <cellStyle name="Note 2 4 4 4" xfId="3601" xr:uid="{00000000-0005-0000-0000-0000FA120000}"/>
    <cellStyle name="Note 2 4 5" xfId="1373" xr:uid="{00000000-0005-0000-0000-0000FB120000}"/>
    <cellStyle name="Note 2 4 5 2" xfId="5880" xr:uid="{00000000-0005-0000-0000-0000FC120000}"/>
    <cellStyle name="Note 2 4 5 3" xfId="7778" xr:uid="{00000000-0005-0000-0000-0000FD120000}"/>
    <cellStyle name="Note 2 4 5 4" xfId="3602" xr:uid="{00000000-0005-0000-0000-0000FE120000}"/>
    <cellStyle name="Note 2 4 6" xfId="1374" xr:uid="{00000000-0005-0000-0000-0000FF120000}"/>
    <cellStyle name="Note 2 4 6 2" xfId="5881" xr:uid="{00000000-0005-0000-0000-000000130000}"/>
    <cellStyle name="Note 2 4 6 3" xfId="7779" xr:uid="{00000000-0005-0000-0000-000001130000}"/>
    <cellStyle name="Note 2 4 6 4" xfId="3603" xr:uid="{00000000-0005-0000-0000-000002130000}"/>
    <cellStyle name="Note 2 4 7" xfId="1375" xr:uid="{00000000-0005-0000-0000-000003130000}"/>
    <cellStyle name="Note 2 4 7 2" xfId="5882" xr:uid="{00000000-0005-0000-0000-000004130000}"/>
    <cellStyle name="Note 2 4 7 3" xfId="7780" xr:uid="{00000000-0005-0000-0000-000005130000}"/>
    <cellStyle name="Note 2 4 7 4" xfId="3604" xr:uid="{00000000-0005-0000-0000-000006130000}"/>
    <cellStyle name="Note 2 4 8" xfId="1376" xr:uid="{00000000-0005-0000-0000-000007130000}"/>
    <cellStyle name="Note 2 4 8 2" xfId="5883" xr:uid="{00000000-0005-0000-0000-000008130000}"/>
    <cellStyle name="Note 2 4 8 3" xfId="7781" xr:uid="{00000000-0005-0000-0000-000009130000}"/>
    <cellStyle name="Note 2 4 8 4" xfId="3605" xr:uid="{00000000-0005-0000-0000-00000A130000}"/>
    <cellStyle name="Note 2 4 9" xfId="1377" xr:uid="{00000000-0005-0000-0000-00000B130000}"/>
    <cellStyle name="Note 2 4 9 2" xfId="5884" xr:uid="{00000000-0005-0000-0000-00000C130000}"/>
    <cellStyle name="Note 2 4 9 3" xfId="7782" xr:uid="{00000000-0005-0000-0000-00000D130000}"/>
    <cellStyle name="Note 2 4 9 4" xfId="3606" xr:uid="{00000000-0005-0000-0000-00000E130000}"/>
    <cellStyle name="Note 2 40" xfId="3377" xr:uid="{00000000-0005-0000-0000-00000F130000}"/>
    <cellStyle name="Note 2 5" xfId="1378" xr:uid="{00000000-0005-0000-0000-000010130000}"/>
    <cellStyle name="Note 2 5 10" xfId="1379" xr:uid="{00000000-0005-0000-0000-000011130000}"/>
    <cellStyle name="Note 2 5 10 2" xfId="5886" xr:uid="{00000000-0005-0000-0000-000012130000}"/>
    <cellStyle name="Note 2 5 10 3" xfId="7784" xr:uid="{00000000-0005-0000-0000-000013130000}"/>
    <cellStyle name="Note 2 5 10 4" xfId="3608" xr:uid="{00000000-0005-0000-0000-000014130000}"/>
    <cellStyle name="Note 2 5 11" xfId="1380" xr:uid="{00000000-0005-0000-0000-000015130000}"/>
    <cellStyle name="Note 2 5 11 2" xfId="5887" xr:uid="{00000000-0005-0000-0000-000016130000}"/>
    <cellStyle name="Note 2 5 11 3" xfId="7785" xr:uid="{00000000-0005-0000-0000-000017130000}"/>
    <cellStyle name="Note 2 5 11 4" xfId="3609" xr:uid="{00000000-0005-0000-0000-000018130000}"/>
    <cellStyle name="Note 2 5 12" xfId="1381" xr:uid="{00000000-0005-0000-0000-000019130000}"/>
    <cellStyle name="Note 2 5 12 2" xfId="5888" xr:uid="{00000000-0005-0000-0000-00001A130000}"/>
    <cellStyle name="Note 2 5 12 3" xfId="7786" xr:uid="{00000000-0005-0000-0000-00001B130000}"/>
    <cellStyle name="Note 2 5 12 4" xfId="3610" xr:uid="{00000000-0005-0000-0000-00001C130000}"/>
    <cellStyle name="Note 2 5 13" xfId="1382" xr:uid="{00000000-0005-0000-0000-00001D130000}"/>
    <cellStyle name="Note 2 5 13 2" xfId="5889" xr:uid="{00000000-0005-0000-0000-00001E130000}"/>
    <cellStyle name="Note 2 5 13 3" xfId="7787" xr:uid="{00000000-0005-0000-0000-00001F130000}"/>
    <cellStyle name="Note 2 5 13 4" xfId="3611" xr:uid="{00000000-0005-0000-0000-000020130000}"/>
    <cellStyle name="Note 2 5 14" xfId="1383" xr:uid="{00000000-0005-0000-0000-000021130000}"/>
    <cellStyle name="Note 2 5 14 2" xfId="5890" xr:uid="{00000000-0005-0000-0000-000022130000}"/>
    <cellStyle name="Note 2 5 14 3" xfId="7788" xr:uid="{00000000-0005-0000-0000-000023130000}"/>
    <cellStyle name="Note 2 5 14 4" xfId="3612" xr:uid="{00000000-0005-0000-0000-000024130000}"/>
    <cellStyle name="Note 2 5 15" xfId="1384" xr:uid="{00000000-0005-0000-0000-000025130000}"/>
    <cellStyle name="Note 2 5 15 2" xfId="5891" xr:uid="{00000000-0005-0000-0000-000026130000}"/>
    <cellStyle name="Note 2 5 15 3" xfId="7789" xr:uid="{00000000-0005-0000-0000-000027130000}"/>
    <cellStyle name="Note 2 5 15 4" xfId="3613" xr:uid="{00000000-0005-0000-0000-000028130000}"/>
    <cellStyle name="Note 2 5 16" xfId="1385" xr:uid="{00000000-0005-0000-0000-000029130000}"/>
    <cellStyle name="Note 2 5 16 2" xfId="5892" xr:uid="{00000000-0005-0000-0000-00002A130000}"/>
    <cellStyle name="Note 2 5 16 3" xfId="7790" xr:uid="{00000000-0005-0000-0000-00002B130000}"/>
    <cellStyle name="Note 2 5 16 4" xfId="3614" xr:uid="{00000000-0005-0000-0000-00002C130000}"/>
    <cellStyle name="Note 2 5 17" xfId="1386" xr:uid="{00000000-0005-0000-0000-00002D130000}"/>
    <cellStyle name="Note 2 5 17 2" xfId="5893" xr:uid="{00000000-0005-0000-0000-00002E130000}"/>
    <cellStyle name="Note 2 5 17 3" xfId="7791" xr:uid="{00000000-0005-0000-0000-00002F130000}"/>
    <cellStyle name="Note 2 5 17 4" xfId="3615" xr:uid="{00000000-0005-0000-0000-000030130000}"/>
    <cellStyle name="Note 2 5 18" xfId="1387" xr:uid="{00000000-0005-0000-0000-000031130000}"/>
    <cellStyle name="Note 2 5 18 2" xfId="5894" xr:uid="{00000000-0005-0000-0000-000032130000}"/>
    <cellStyle name="Note 2 5 18 3" xfId="7792" xr:uid="{00000000-0005-0000-0000-000033130000}"/>
    <cellStyle name="Note 2 5 18 4" xfId="3616" xr:uid="{00000000-0005-0000-0000-000034130000}"/>
    <cellStyle name="Note 2 5 19" xfId="1388" xr:uid="{00000000-0005-0000-0000-000035130000}"/>
    <cellStyle name="Note 2 5 19 2" xfId="5895" xr:uid="{00000000-0005-0000-0000-000036130000}"/>
    <cellStyle name="Note 2 5 19 3" xfId="7793" xr:uid="{00000000-0005-0000-0000-000037130000}"/>
    <cellStyle name="Note 2 5 19 4" xfId="3617" xr:uid="{00000000-0005-0000-0000-000038130000}"/>
    <cellStyle name="Note 2 5 2" xfId="1389" xr:uid="{00000000-0005-0000-0000-000039130000}"/>
    <cellStyle name="Note 2 5 2 2" xfId="5896" xr:uid="{00000000-0005-0000-0000-00003A130000}"/>
    <cellStyle name="Note 2 5 2 3" xfId="7794" xr:uid="{00000000-0005-0000-0000-00003B130000}"/>
    <cellStyle name="Note 2 5 2 4" xfId="3618" xr:uid="{00000000-0005-0000-0000-00003C130000}"/>
    <cellStyle name="Note 2 5 20" xfId="1390" xr:uid="{00000000-0005-0000-0000-00003D130000}"/>
    <cellStyle name="Note 2 5 20 2" xfId="5897" xr:uid="{00000000-0005-0000-0000-00003E130000}"/>
    <cellStyle name="Note 2 5 20 3" xfId="7795" xr:uid="{00000000-0005-0000-0000-00003F130000}"/>
    <cellStyle name="Note 2 5 20 4" xfId="3619" xr:uid="{00000000-0005-0000-0000-000040130000}"/>
    <cellStyle name="Note 2 5 21" xfId="1391" xr:uid="{00000000-0005-0000-0000-000041130000}"/>
    <cellStyle name="Note 2 5 21 2" xfId="5898" xr:uid="{00000000-0005-0000-0000-000042130000}"/>
    <cellStyle name="Note 2 5 21 3" xfId="7796" xr:uid="{00000000-0005-0000-0000-000043130000}"/>
    <cellStyle name="Note 2 5 21 4" xfId="3620" xr:uid="{00000000-0005-0000-0000-000044130000}"/>
    <cellStyle name="Note 2 5 22" xfId="1392" xr:uid="{00000000-0005-0000-0000-000045130000}"/>
    <cellStyle name="Note 2 5 22 2" xfId="5899" xr:uid="{00000000-0005-0000-0000-000046130000}"/>
    <cellStyle name="Note 2 5 22 3" xfId="7797" xr:uid="{00000000-0005-0000-0000-000047130000}"/>
    <cellStyle name="Note 2 5 22 4" xfId="3621" xr:uid="{00000000-0005-0000-0000-000048130000}"/>
    <cellStyle name="Note 2 5 23" xfId="1393" xr:uid="{00000000-0005-0000-0000-000049130000}"/>
    <cellStyle name="Note 2 5 23 2" xfId="5900" xr:uid="{00000000-0005-0000-0000-00004A130000}"/>
    <cellStyle name="Note 2 5 23 3" xfId="7798" xr:uid="{00000000-0005-0000-0000-00004B130000}"/>
    <cellStyle name="Note 2 5 23 4" xfId="3622" xr:uid="{00000000-0005-0000-0000-00004C130000}"/>
    <cellStyle name="Note 2 5 24" xfId="5885" xr:uid="{00000000-0005-0000-0000-00004D130000}"/>
    <cellStyle name="Note 2 5 25" xfId="7783" xr:uid="{00000000-0005-0000-0000-00004E130000}"/>
    <cellStyle name="Note 2 5 26" xfId="3607" xr:uid="{00000000-0005-0000-0000-00004F130000}"/>
    <cellStyle name="Note 2 5 3" xfId="1394" xr:uid="{00000000-0005-0000-0000-000050130000}"/>
    <cellStyle name="Note 2 5 3 2" xfId="5901" xr:uid="{00000000-0005-0000-0000-000051130000}"/>
    <cellStyle name="Note 2 5 3 3" xfId="7799" xr:uid="{00000000-0005-0000-0000-000052130000}"/>
    <cellStyle name="Note 2 5 3 4" xfId="3623" xr:uid="{00000000-0005-0000-0000-000053130000}"/>
    <cellStyle name="Note 2 5 4" xfId="1395" xr:uid="{00000000-0005-0000-0000-000054130000}"/>
    <cellStyle name="Note 2 5 4 2" xfId="5902" xr:uid="{00000000-0005-0000-0000-000055130000}"/>
    <cellStyle name="Note 2 5 4 3" xfId="7800" xr:uid="{00000000-0005-0000-0000-000056130000}"/>
    <cellStyle name="Note 2 5 4 4" xfId="3624" xr:uid="{00000000-0005-0000-0000-000057130000}"/>
    <cellStyle name="Note 2 5 5" xfId="1396" xr:uid="{00000000-0005-0000-0000-000058130000}"/>
    <cellStyle name="Note 2 5 5 2" xfId="5903" xr:uid="{00000000-0005-0000-0000-000059130000}"/>
    <cellStyle name="Note 2 5 5 3" xfId="7801" xr:uid="{00000000-0005-0000-0000-00005A130000}"/>
    <cellStyle name="Note 2 5 5 4" xfId="3625" xr:uid="{00000000-0005-0000-0000-00005B130000}"/>
    <cellStyle name="Note 2 5 6" xfId="1397" xr:uid="{00000000-0005-0000-0000-00005C130000}"/>
    <cellStyle name="Note 2 5 6 2" xfId="5904" xr:uid="{00000000-0005-0000-0000-00005D130000}"/>
    <cellStyle name="Note 2 5 6 3" xfId="7802" xr:uid="{00000000-0005-0000-0000-00005E130000}"/>
    <cellStyle name="Note 2 5 6 4" xfId="3626" xr:uid="{00000000-0005-0000-0000-00005F130000}"/>
    <cellStyle name="Note 2 5 7" xfId="1398" xr:uid="{00000000-0005-0000-0000-000060130000}"/>
    <cellStyle name="Note 2 5 7 2" xfId="5905" xr:uid="{00000000-0005-0000-0000-000061130000}"/>
    <cellStyle name="Note 2 5 7 3" xfId="7803" xr:uid="{00000000-0005-0000-0000-000062130000}"/>
    <cellStyle name="Note 2 5 7 4" xfId="3627" xr:uid="{00000000-0005-0000-0000-000063130000}"/>
    <cellStyle name="Note 2 5 8" xfId="1399" xr:uid="{00000000-0005-0000-0000-000064130000}"/>
    <cellStyle name="Note 2 5 8 2" xfId="5906" xr:uid="{00000000-0005-0000-0000-000065130000}"/>
    <cellStyle name="Note 2 5 8 3" xfId="7804" xr:uid="{00000000-0005-0000-0000-000066130000}"/>
    <cellStyle name="Note 2 5 8 4" xfId="3628" xr:uid="{00000000-0005-0000-0000-000067130000}"/>
    <cellStyle name="Note 2 5 9" xfId="1400" xr:uid="{00000000-0005-0000-0000-000068130000}"/>
    <cellStyle name="Note 2 5 9 2" xfId="5907" xr:uid="{00000000-0005-0000-0000-000069130000}"/>
    <cellStyle name="Note 2 5 9 3" xfId="7805" xr:uid="{00000000-0005-0000-0000-00006A130000}"/>
    <cellStyle name="Note 2 5 9 4" xfId="3629" xr:uid="{00000000-0005-0000-0000-00006B130000}"/>
    <cellStyle name="Note 2 6" xfId="1401" xr:uid="{00000000-0005-0000-0000-00006C130000}"/>
    <cellStyle name="Note 2 6 10" xfId="1402" xr:uid="{00000000-0005-0000-0000-00006D130000}"/>
    <cellStyle name="Note 2 6 10 2" xfId="5909" xr:uid="{00000000-0005-0000-0000-00006E130000}"/>
    <cellStyle name="Note 2 6 10 3" xfId="7807" xr:uid="{00000000-0005-0000-0000-00006F130000}"/>
    <cellStyle name="Note 2 6 10 4" xfId="3631" xr:uid="{00000000-0005-0000-0000-000070130000}"/>
    <cellStyle name="Note 2 6 11" xfId="1403" xr:uid="{00000000-0005-0000-0000-000071130000}"/>
    <cellStyle name="Note 2 6 11 2" xfId="5910" xr:uid="{00000000-0005-0000-0000-000072130000}"/>
    <cellStyle name="Note 2 6 11 3" xfId="7808" xr:uid="{00000000-0005-0000-0000-000073130000}"/>
    <cellStyle name="Note 2 6 11 4" xfId="3632" xr:uid="{00000000-0005-0000-0000-000074130000}"/>
    <cellStyle name="Note 2 6 12" xfId="1404" xr:uid="{00000000-0005-0000-0000-000075130000}"/>
    <cellStyle name="Note 2 6 12 2" xfId="5911" xr:uid="{00000000-0005-0000-0000-000076130000}"/>
    <cellStyle name="Note 2 6 12 3" xfId="7809" xr:uid="{00000000-0005-0000-0000-000077130000}"/>
    <cellStyle name="Note 2 6 12 4" xfId="3633" xr:uid="{00000000-0005-0000-0000-000078130000}"/>
    <cellStyle name="Note 2 6 13" xfId="1405" xr:uid="{00000000-0005-0000-0000-000079130000}"/>
    <cellStyle name="Note 2 6 13 2" xfId="5912" xr:uid="{00000000-0005-0000-0000-00007A130000}"/>
    <cellStyle name="Note 2 6 13 3" xfId="7810" xr:uid="{00000000-0005-0000-0000-00007B130000}"/>
    <cellStyle name="Note 2 6 13 4" xfId="3634" xr:uid="{00000000-0005-0000-0000-00007C130000}"/>
    <cellStyle name="Note 2 6 14" xfId="1406" xr:uid="{00000000-0005-0000-0000-00007D130000}"/>
    <cellStyle name="Note 2 6 14 2" xfId="5913" xr:uid="{00000000-0005-0000-0000-00007E130000}"/>
    <cellStyle name="Note 2 6 14 3" xfId="7811" xr:uid="{00000000-0005-0000-0000-00007F130000}"/>
    <cellStyle name="Note 2 6 14 4" xfId="3635" xr:uid="{00000000-0005-0000-0000-000080130000}"/>
    <cellStyle name="Note 2 6 15" xfId="1407" xr:uid="{00000000-0005-0000-0000-000081130000}"/>
    <cellStyle name="Note 2 6 15 2" xfId="5914" xr:uid="{00000000-0005-0000-0000-000082130000}"/>
    <cellStyle name="Note 2 6 15 3" xfId="7812" xr:uid="{00000000-0005-0000-0000-000083130000}"/>
    <cellStyle name="Note 2 6 15 4" xfId="3636" xr:uid="{00000000-0005-0000-0000-000084130000}"/>
    <cellStyle name="Note 2 6 16" xfId="1408" xr:uid="{00000000-0005-0000-0000-000085130000}"/>
    <cellStyle name="Note 2 6 16 2" xfId="5915" xr:uid="{00000000-0005-0000-0000-000086130000}"/>
    <cellStyle name="Note 2 6 16 3" xfId="7813" xr:uid="{00000000-0005-0000-0000-000087130000}"/>
    <cellStyle name="Note 2 6 16 4" xfId="3637" xr:uid="{00000000-0005-0000-0000-000088130000}"/>
    <cellStyle name="Note 2 6 17" xfId="1409" xr:uid="{00000000-0005-0000-0000-000089130000}"/>
    <cellStyle name="Note 2 6 17 2" xfId="5916" xr:uid="{00000000-0005-0000-0000-00008A130000}"/>
    <cellStyle name="Note 2 6 17 3" xfId="7814" xr:uid="{00000000-0005-0000-0000-00008B130000}"/>
    <cellStyle name="Note 2 6 17 4" xfId="3638" xr:uid="{00000000-0005-0000-0000-00008C130000}"/>
    <cellStyle name="Note 2 6 18" xfId="1410" xr:uid="{00000000-0005-0000-0000-00008D130000}"/>
    <cellStyle name="Note 2 6 18 2" xfId="5917" xr:uid="{00000000-0005-0000-0000-00008E130000}"/>
    <cellStyle name="Note 2 6 18 3" xfId="7815" xr:uid="{00000000-0005-0000-0000-00008F130000}"/>
    <cellStyle name="Note 2 6 18 4" xfId="3639" xr:uid="{00000000-0005-0000-0000-000090130000}"/>
    <cellStyle name="Note 2 6 19" xfId="1411" xr:uid="{00000000-0005-0000-0000-000091130000}"/>
    <cellStyle name="Note 2 6 19 2" xfId="5918" xr:uid="{00000000-0005-0000-0000-000092130000}"/>
    <cellStyle name="Note 2 6 19 3" xfId="7816" xr:uid="{00000000-0005-0000-0000-000093130000}"/>
    <cellStyle name="Note 2 6 19 4" xfId="3640" xr:uid="{00000000-0005-0000-0000-000094130000}"/>
    <cellStyle name="Note 2 6 2" xfId="1412" xr:uid="{00000000-0005-0000-0000-000095130000}"/>
    <cellStyle name="Note 2 6 2 2" xfId="5919" xr:uid="{00000000-0005-0000-0000-000096130000}"/>
    <cellStyle name="Note 2 6 2 3" xfId="7817" xr:uid="{00000000-0005-0000-0000-000097130000}"/>
    <cellStyle name="Note 2 6 2 4" xfId="3641" xr:uid="{00000000-0005-0000-0000-000098130000}"/>
    <cellStyle name="Note 2 6 20" xfId="1413" xr:uid="{00000000-0005-0000-0000-000099130000}"/>
    <cellStyle name="Note 2 6 20 2" xfId="5920" xr:uid="{00000000-0005-0000-0000-00009A130000}"/>
    <cellStyle name="Note 2 6 20 3" xfId="7818" xr:uid="{00000000-0005-0000-0000-00009B130000}"/>
    <cellStyle name="Note 2 6 20 4" xfId="3642" xr:uid="{00000000-0005-0000-0000-00009C130000}"/>
    <cellStyle name="Note 2 6 21" xfId="1414" xr:uid="{00000000-0005-0000-0000-00009D130000}"/>
    <cellStyle name="Note 2 6 21 2" xfId="5921" xr:uid="{00000000-0005-0000-0000-00009E130000}"/>
    <cellStyle name="Note 2 6 21 3" xfId="7819" xr:uid="{00000000-0005-0000-0000-00009F130000}"/>
    <cellStyle name="Note 2 6 21 4" xfId="3643" xr:uid="{00000000-0005-0000-0000-0000A0130000}"/>
    <cellStyle name="Note 2 6 22" xfId="1415" xr:uid="{00000000-0005-0000-0000-0000A1130000}"/>
    <cellStyle name="Note 2 6 22 2" xfId="5922" xr:uid="{00000000-0005-0000-0000-0000A2130000}"/>
    <cellStyle name="Note 2 6 22 3" xfId="7820" xr:uid="{00000000-0005-0000-0000-0000A3130000}"/>
    <cellStyle name="Note 2 6 22 4" xfId="3644" xr:uid="{00000000-0005-0000-0000-0000A4130000}"/>
    <cellStyle name="Note 2 6 23" xfId="1416" xr:uid="{00000000-0005-0000-0000-0000A5130000}"/>
    <cellStyle name="Note 2 6 23 2" xfId="5923" xr:uid="{00000000-0005-0000-0000-0000A6130000}"/>
    <cellStyle name="Note 2 6 23 3" xfId="7821" xr:uid="{00000000-0005-0000-0000-0000A7130000}"/>
    <cellStyle name="Note 2 6 23 4" xfId="3645" xr:uid="{00000000-0005-0000-0000-0000A8130000}"/>
    <cellStyle name="Note 2 6 24" xfId="5908" xr:uid="{00000000-0005-0000-0000-0000A9130000}"/>
    <cellStyle name="Note 2 6 25" xfId="7806" xr:uid="{00000000-0005-0000-0000-0000AA130000}"/>
    <cellStyle name="Note 2 6 26" xfId="3630" xr:uid="{00000000-0005-0000-0000-0000AB130000}"/>
    <cellStyle name="Note 2 6 3" xfId="1417" xr:uid="{00000000-0005-0000-0000-0000AC130000}"/>
    <cellStyle name="Note 2 6 3 2" xfId="5924" xr:uid="{00000000-0005-0000-0000-0000AD130000}"/>
    <cellStyle name="Note 2 6 3 3" xfId="7822" xr:uid="{00000000-0005-0000-0000-0000AE130000}"/>
    <cellStyle name="Note 2 6 3 4" xfId="3646" xr:uid="{00000000-0005-0000-0000-0000AF130000}"/>
    <cellStyle name="Note 2 6 4" xfId="1418" xr:uid="{00000000-0005-0000-0000-0000B0130000}"/>
    <cellStyle name="Note 2 6 4 2" xfId="5925" xr:uid="{00000000-0005-0000-0000-0000B1130000}"/>
    <cellStyle name="Note 2 6 4 3" xfId="7823" xr:uid="{00000000-0005-0000-0000-0000B2130000}"/>
    <cellStyle name="Note 2 6 4 4" xfId="3647" xr:uid="{00000000-0005-0000-0000-0000B3130000}"/>
    <cellStyle name="Note 2 6 5" xfId="1419" xr:uid="{00000000-0005-0000-0000-0000B4130000}"/>
    <cellStyle name="Note 2 6 5 2" xfId="5926" xr:uid="{00000000-0005-0000-0000-0000B5130000}"/>
    <cellStyle name="Note 2 6 5 3" xfId="7824" xr:uid="{00000000-0005-0000-0000-0000B6130000}"/>
    <cellStyle name="Note 2 6 5 4" xfId="3648" xr:uid="{00000000-0005-0000-0000-0000B7130000}"/>
    <cellStyle name="Note 2 6 6" xfId="1420" xr:uid="{00000000-0005-0000-0000-0000B8130000}"/>
    <cellStyle name="Note 2 6 6 2" xfId="5927" xr:uid="{00000000-0005-0000-0000-0000B9130000}"/>
    <cellStyle name="Note 2 6 6 3" xfId="7825" xr:uid="{00000000-0005-0000-0000-0000BA130000}"/>
    <cellStyle name="Note 2 6 6 4" xfId="3649" xr:uid="{00000000-0005-0000-0000-0000BB130000}"/>
    <cellStyle name="Note 2 6 7" xfId="1421" xr:uid="{00000000-0005-0000-0000-0000BC130000}"/>
    <cellStyle name="Note 2 6 7 2" xfId="5928" xr:uid="{00000000-0005-0000-0000-0000BD130000}"/>
    <cellStyle name="Note 2 6 7 3" xfId="7826" xr:uid="{00000000-0005-0000-0000-0000BE130000}"/>
    <cellStyle name="Note 2 6 7 4" xfId="3650" xr:uid="{00000000-0005-0000-0000-0000BF130000}"/>
    <cellStyle name="Note 2 6 8" xfId="1422" xr:uid="{00000000-0005-0000-0000-0000C0130000}"/>
    <cellStyle name="Note 2 6 8 2" xfId="5929" xr:uid="{00000000-0005-0000-0000-0000C1130000}"/>
    <cellStyle name="Note 2 6 8 3" xfId="7827" xr:uid="{00000000-0005-0000-0000-0000C2130000}"/>
    <cellStyle name="Note 2 6 8 4" xfId="3651" xr:uid="{00000000-0005-0000-0000-0000C3130000}"/>
    <cellStyle name="Note 2 6 9" xfId="1423" xr:uid="{00000000-0005-0000-0000-0000C4130000}"/>
    <cellStyle name="Note 2 6 9 2" xfId="5930" xr:uid="{00000000-0005-0000-0000-0000C5130000}"/>
    <cellStyle name="Note 2 6 9 3" xfId="7828" xr:uid="{00000000-0005-0000-0000-0000C6130000}"/>
    <cellStyle name="Note 2 6 9 4" xfId="3652" xr:uid="{00000000-0005-0000-0000-0000C7130000}"/>
    <cellStyle name="Note 2 7" xfId="1424" xr:uid="{00000000-0005-0000-0000-0000C8130000}"/>
    <cellStyle name="Note 2 7 10" xfId="1425" xr:uid="{00000000-0005-0000-0000-0000C9130000}"/>
    <cellStyle name="Note 2 7 10 2" xfId="5932" xr:uid="{00000000-0005-0000-0000-0000CA130000}"/>
    <cellStyle name="Note 2 7 10 3" xfId="7830" xr:uid="{00000000-0005-0000-0000-0000CB130000}"/>
    <cellStyle name="Note 2 7 10 4" xfId="3654" xr:uid="{00000000-0005-0000-0000-0000CC130000}"/>
    <cellStyle name="Note 2 7 11" xfId="1426" xr:uid="{00000000-0005-0000-0000-0000CD130000}"/>
    <cellStyle name="Note 2 7 11 2" xfId="5933" xr:uid="{00000000-0005-0000-0000-0000CE130000}"/>
    <cellStyle name="Note 2 7 11 3" xfId="7831" xr:uid="{00000000-0005-0000-0000-0000CF130000}"/>
    <cellStyle name="Note 2 7 11 4" xfId="3655" xr:uid="{00000000-0005-0000-0000-0000D0130000}"/>
    <cellStyle name="Note 2 7 12" xfId="1427" xr:uid="{00000000-0005-0000-0000-0000D1130000}"/>
    <cellStyle name="Note 2 7 12 2" xfId="5934" xr:uid="{00000000-0005-0000-0000-0000D2130000}"/>
    <cellStyle name="Note 2 7 12 3" xfId="7832" xr:uid="{00000000-0005-0000-0000-0000D3130000}"/>
    <cellStyle name="Note 2 7 12 4" xfId="3656" xr:uid="{00000000-0005-0000-0000-0000D4130000}"/>
    <cellStyle name="Note 2 7 13" xfId="1428" xr:uid="{00000000-0005-0000-0000-0000D5130000}"/>
    <cellStyle name="Note 2 7 13 2" xfId="5935" xr:uid="{00000000-0005-0000-0000-0000D6130000}"/>
    <cellStyle name="Note 2 7 13 3" xfId="7833" xr:uid="{00000000-0005-0000-0000-0000D7130000}"/>
    <cellStyle name="Note 2 7 13 4" xfId="3657" xr:uid="{00000000-0005-0000-0000-0000D8130000}"/>
    <cellStyle name="Note 2 7 14" xfId="1429" xr:uid="{00000000-0005-0000-0000-0000D9130000}"/>
    <cellStyle name="Note 2 7 14 2" xfId="5936" xr:uid="{00000000-0005-0000-0000-0000DA130000}"/>
    <cellStyle name="Note 2 7 14 3" xfId="7834" xr:uid="{00000000-0005-0000-0000-0000DB130000}"/>
    <cellStyle name="Note 2 7 14 4" xfId="3658" xr:uid="{00000000-0005-0000-0000-0000DC130000}"/>
    <cellStyle name="Note 2 7 15" xfId="1430" xr:uid="{00000000-0005-0000-0000-0000DD130000}"/>
    <cellStyle name="Note 2 7 15 2" xfId="5937" xr:uid="{00000000-0005-0000-0000-0000DE130000}"/>
    <cellStyle name="Note 2 7 15 3" xfId="7835" xr:uid="{00000000-0005-0000-0000-0000DF130000}"/>
    <cellStyle name="Note 2 7 15 4" xfId="3659" xr:uid="{00000000-0005-0000-0000-0000E0130000}"/>
    <cellStyle name="Note 2 7 16" xfId="1431" xr:uid="{00000000-0005-0000-0000-0000E1130000}"/>
    <cellStyle name="Note 2 7 16 2" xfId="5938" xr:uid="{00000000-0005-0000-0000-0000E2130000}"/>
    <cellStyle name="Note 2 7 16 3" xfId="7836" xr:uid="{00000000-0005-0000-0000-0000E3130000}"/>
    <cellStyle name="Note 2 7 16 4" xfId="3660" xr:uid="{00000000-0005-0000-0000-0000E4130000}"/>
    <cellStyle name="Note 2 7 17" xfId="1432" xr:uid="{00000000-0005-0000-0000-0000E5130000}"/>
    <cellStyle name="Note 2 7 17 2" xfId="5939" xr:uid="{00000000-0005-0000-0000-0000E6130000}"/>
    <cellStyle name="Note 2 7 17 3" xfId="7837" xr:uid="{00000000-0005-0000-0000-0000E7130000}"/>
    <cellStyle name="Note 2 7 17 4" xfId="3661" xr:uid="{00000000-0005-0000-0000-0000E8130000}"/>
    <cellStyle name="Note 2 7 18" xfId="1433" xr:uid="{00000000-0005-0000-0000-0000E9130000}"/>
    <cellStyle name="Note 2 7 18 2" xfId="5940" xr:uid="{00000000-0005-0000-0000-0000EA130000}"/>
    <cellStyle name="Note 2 7 18 3" xfId="7838" xr:uid="{00000000-0005-0000-0000-0000EB130000}"/>
    <cellStyle name="Note 2 7 18 4" xfId="3662" xr:uid="{00000000-0005-0000-0000-0000EC130000}"/>
    <cellStyle name="Note 2 7 19" xfId="1434" xr:uid="{00000000-0005-0000-0000-0000ED130000}"/>
    <cellStyle name="Note 2 7 19 2" xfId="5941" xr:uid="{00000000-0005-0000-0000-0000EE130000}"/>
    <cellStyle name="Note 2 7 19 3" xfId="7839" xr:uid="{00000000-0005-0000-0000-0000EF130000}"/>
    <cellStyle name="Note 2 7 19 4" xfId="3663" xr:uid="{00000000-0005-0000-0000-0000F0130000}"/>
    <cellStyle name="Note 2 7 2" xfId="1435" xr:uid="{00000000-0005-0000-0000-0000F1130000}"/>
    <cellStyle name="Note 2 7 2 2" xfId="5942" xr:uid="{00000000-0005-0000-0000-0000F2130000}"/>
    <cellStyle name="Note 2 7 2 3" xfId="7840" xr:uid="{00000000-0005-0000-0000-0000F3130000}"/>
    <cellStyle name="Note 2 7 2 4" xfId="3664" xr:uid="{00000000-0005-0000-0000-0000F4130000}"/>
    <cellStyle name="Note 2 7 20" xfId="1436" xr:uid="{00000000-0005-0000-0000-0000F5130000}"/>
    <cellStyle name="Note 2 7 20 2" xfId="5943" xr:uid="{00000000-0005-0000-0000-0000F6130000}"/>
    <cellStyle name="Note 2 7 20 3" xfId="7841" xr:uid="{00000000-0005-0000-0000-0000F7130000}"/>
    <cellStyle name="Note 2 7 20 4" xfId="3665" xr:uid="{00000000-0005-0000-0000-0000F8130000}"/>
    <cellStyle name="Note 2 7 21" xfId="1437" xr:uid="{00000000-0005-0000-0000-0000F9130000}"/>
    <cellStyle name="Note 2 7 21 2" xfId="5944" xr:uid="{00000000-0005-0000-0000-0000FA130000}"/>
    <cellStyle name="Note 2 7 21 3" xfId="7842" xr:uid="{00000000-0005-0000-0000-0000FB130000}"/>
    <cellStyle name="Note 2 7 21 4" xfId="3666" xr:uid="{00000000-0005-0000-0000-0000FC130000}"/>
    <cellStyle name="Note 2 7 22" xfId="1438" xr:uid="{00000000-0005-0000-0000-0000FD130000}"/>
    <cellStyle name="Note 2 7 22 2" xfId="5945" xr:uid="{00000000-0005-0000-0000-0000FE130000}"/>
    <cellStyle name="Note 2 7 22 3" xfId="7843" xr:uid="{00000000-0005-0000-0000-0000FF130000}"/>
    <cellStyle name="Note 2 7 22 4" xfId="3667" xr:uid="{00000000-0005-0000-0000-000000140000}"/>
    <cellStyle name="Note 2 7 23" xfId="1439" xr:uid="{00000000-0005-0000-0000-000001140000}"/>
    <cellStyle name="Note 2 7 23 2" xfId="5946" xr:uid="{00000000-0005-0000-0000-000002140000}"/>
    <cellStyle name="Note 2 7 23 3" xfId="7844" xr:uid="{00000000-0005-0000-0000-000003140000}"/>
    <cellStyle name="Note 2 7 23 4" xfId="3668" xr:uid="{00000000-0005-0000-0000-000004140000}"/>
    <cellStyle name="Note 2 7 24" xfId="5931" xr:uid="{00000000-0005-0000-0000-000005140000}"/>
    <cellStyle name="Note 2 7 25" xfId="7829" xr:uid="{00000000-0005-0000-0000-000006140000}"/>
    <cellStyle name="Note 2 7 26" xfId="3653" xr:uid="{00000000-0005-0000-0000-000007140000}"/>
    <cellStyle name="Note 2 7 3" xfId="1440" xr:uid="{00000000-0005-0000-0000-000008140000}"/>
    <cellStyle name="Note 2 7 3 2" xfId="5947" xr:uid="{00000000-0005-0000-0000-000009140000}"/>
    <cellStyle name="Note 2 7 3 3" xfId="7845" xr:uid="{00000000-0005-0000-0000-00000A140000}"/>
    <cellStyle name="Note 2 7 3 4" xfId="3669" xr:uid="{00000000-0005-0000-0000-00000B140000}"/>
    <cellStyle name="Note 2 7 4" xfId="1441" xr:uid="{00000000-0005-0000-0000-00000C140000}"/>
    <cellStyle name="Note 2 7 4 2" xfId="5948" xr:uid="{00000000-0005-0000-0000-00000D140000}"/>
    <cellStyle name="Note 2 7 4 3" xfId="7846" xr:uid="{00000000-0005-0000-0000-00000E140000}"/>
    <cellStyle name="Note 2 7 4 4" xfId="3670" xr:uid="{00000000-0005-0000-0000-00000F140000}"/>
    <cellStyle name="Note 2 7 5" xfId="1442" xr:uid="{00000000-0005-0000-0000-000010140000}"/>
    <cellStyle name="Note 2 7 5 2" xfId="5949" xr:uid="{00000000-0005-0000-0000-000011140000}"/>
    <cellStyle name="Note 2 7 5 3" xfId="7847" xr:uid="{00000000-0005-0000-0000-000012140000}"/>
    <cellStyle name="Note 2 7 5 4" xfId="3671" xr:uid="{00000000-0005-0000-0000-000013140000}"/>
    <cellStyle name="Note 2 7 6" xfId="1443" xr:uid="{00000000-0005-0000-0000-000014140000}"/>
    <cellStyle name="Note 2 7 6 2" xfId="5950" xr:uid="{00000000-0005-0000-0000-000015140000}"/>
    <cellStyle name="Note 2 7 6 3" xfId="7848" xr:uid="{00000000-0005-0000-0000-000016140000}"/>
    <cellStyle name="Note 2 7 6 4" xfId="3672" xr:uid="{00000000-0005-0000-0000-000017140000}"/>
    <cellStyle name="Note 2 7 7" xfId="1444" xr:uid="{00000000-0005-0000-0000-000018140000}"/>
    <cellStyle name="Note 2 7 7 2" xfId="5951" xr:uid="{00000000-0005-0000-0000-000019140000}"/>
    <cellStyle name="Note 2 7 7 3" xfId="7849" xr:uid="{00000000-0005-0000-0000-00001A140000}"/>
    <cellStyle name="Note 2 7 7 4" xfId="3673" xr:uid="{00000000-0005-0000-0000-00001B140000}"/>
    <cellStyle name="Note 2 7 8" xfId="1445" xr:uid="{00000000-0005-0000-0000-00001C140000}"/>
    <cellStyle name="Note 2 7 8 2" xfId="5952" xr:uid="{00000000-0005-0000-0000-00001D140000}"/>
    <cellStyle name="Note 2 7 8 3" xfId="7850" xr:uid="{00000000-0005-0000-0000-00001E140000}"/>
    <cellStyle name="Note 2 7 8 4" xfId="3674" xr:uid="{00000000-0005-0000-0000-00001F140000}"/>
    <cellStyle name="Note 2 7 9" xfId="1446" xr:uid="{00000000-0005-0000-0000-000020140000}"/>
    <cellStyle name="Note 2 7 9 2" xfId="5953" xr:uid="{00000000-0005-0000-0000-000021140000}"/>
    <cellStyle name="Note 2 7 9 3" xfId="7851" xr:uid="{00000000-0005-0000-0000-000022140000}"/>
    <cellStyle name="Note 2 7 9 4" xfId="3675" xr:uid="{00000000-0005-0000-0000-000023140000}"/>
    <cellStyle name="Note 2 8" xfId="1447" xr:uid="{00000000-0005-0000-0000-000024140000}"/>
    <cellStyle name="Note 2 8 10" xfId="1448" xr:uid="{00000000-0005-0000-0000-000025140000}"/>
    <cellStyle name="Note 2 8 10 2" xfId="5955" xr:uid="{00000000-0005-0000-0000-000026140000}"/>
    <cellStyle name="Note 2 8 10 3" xfId="7853" xr:uid="{00000000-0005-0000-0000-000027140000}"/>
    <cellStyle name="Note 2 8 10 4" xfId="3677" xr:uid="{00000000-0005-0000-0000-000028140000}"/>
    <cellStyle name="Note 2 8 11" xfId="1449" xr:uid="{00000000-0005-0000-0000-000029140000}"/>
    <cellStyle name="Note 2 8 11 2" xfId="5956" xr:uid="{00000000-0005-0000-0000-00002A140000}"/>
    <cellStyle name="Note 2 8 11 3" xfId="7854" xr:uid="{00000000-0005-0000-0000-00002B140000}"/>
    <cellStyle name="Note 2 8 11 4" xfId="3678" xr:uid="{00000000-0005-0000-0000-00002C140000}"/>
    <cellStyle name="Note 2 8 12" xfId="1450" xr:uid="{00000000-0005-0000-0000-00002D140000}"/>
    <cellStyle name="Note 2 8 12 2" xfId="5957" xr:uid="{00000000-0005-0000-0000-00002E140000}"/>
    <cellStyle name="Note 2 8 12 3" xfId="7855" xr:uid="{00000000-0005-0000-0000-00002F140000}"/>
    <cellStyle name="Note 2 8 12 4" xfId="3679" xr:uid="{00000000-0005-0000-0000-000030140000}"/>
    <cellStyle name="Note 2 8 13" xfId="1451" xr:uid="{00000000-0005-0000-0000-000031140000}"/>
    <cellStyle name="Note 2 8 13 2" xfId="5958" xr:uid="{00000000-0005-0000-0000-000032140000}"/>
    <cellStyle name="Note 2 8 13 3" xfId="7856" xr:uid="{00000000-0005-0000-0000-000033140000}"/>
    <cellStyle name="Note 2 8 13 4" xfId="3680" xr:uid="{00000000-0005-0000-0000-000034140000}"/>
    <cellStyle name="Note 2 8 14" xfId="1452" xr:uid="{00000000-0005-0000-0000-000035140000}"/>
    <cellStyle name="Note 2 8 14 2" xfId="5959" xr:uid="{00000000-0005-0000-0000-000036140000}"/>
    <cellStyle name="Note 2 8 14 3" xfId="7857" xr:uid="{00000000-0005-0000-0000-000037140000}"/>
    <cellStyle name="Note 2 8 14 4" xfId="3681" xr:uid="{00000000-0005-0000-0000-000038140000}"/>
    <cellStyle name="Note 2 8 15" xfId="1453" xr:uid="{00000000-0005-0000-0000-000039140000}"/>
    <cellStyle name="Note 2 8 15 2" xfId="5960" xr:uid="{00000000-0005-0000-0000-00003A140000}"/>
    <cellStyle name="Note 2 8 15 3" xfId="7858" xr:uid="{00000000-0005-0000-0000-00003B140000}"/>
    <cellStyle name="Note 2 8 15 4" xfId="3682" xr:uid="{00000000-0005-0000-0000-00003C140000}"/>
    <cellStyle name="Note 2 8 16" xfId="1454" xr:uid="{00000000-0005-0000-0000-00003D140000}"/>
    <cellStyle name="Note 2 8 16 2" xfId="5961" xr:uid="{00000000-0005-0000-0000-00003E140000}"/>
    <cellStyle name="Note 2 8 16 3" xfId="7859" xr:uid="{00000000-0005-0000-0000-00003F140000}"/>
    <cellStyle name="Note 2 8 16 4" xfId="3683" xr:uid="{00000000-0005-0000-0000-000040140000}"/>
    <cellStyle name="Note 2 8 17" xfId="1455" xr:uid="{00000000-0005-0000-0000-000041140000}"/>
    <cellStyle name="Note 2 8 17 2" xfId="5962" xr:uid="{00000000-0005-0000-0000-000042140000}"/>
    <cellStyle name="Note 2 8 17 3" xfId="7860" xr:uid="{00000000-0005-0000-0000-000043140000}"/>
    <cellStyle name="Note 2 8 17 4" xfId="3684" xr:uid="{00000000-0005-0000-0000-000044140000}"/>
    <cellStyle name="Note 2 8 18" xfId="1456" xr:uid="{00000000-0005-0000-0000-000045140000}"/>
    <cellStyle name="Note 2 8 18 2" xfId="5963" xr:uid="{00000000-0005-0000-0000-000046140000}"/>
    <cellStyle name="Note 2 8 18 3" xfId="7861" xr:uid="{00000000-0005-0000-0000-000047140000}"/>
    <cellStyle name="Note 2 8 18 4" xfId="3685" xr:uid="{00000000-0005-0000-0000-000048140000}"/>
    <cellStyle name="Note 2 8 19" xfId="1457" xr:uid="{00000000-0005-0000-0000-000049140000}"/>
    <cellStyle name="Note 2 8 19 2" xfId="5964" xr:uid="{00000000-0005-0000-0000-00004A140000}"/>
    <cellStyle name="Note 2 8 19 3" xfId="7862" xr:uid="{00000000-0005-0000-0000-00004B140000}"/>
    <cellStyle name="Note 2 8 19 4" xfId="3686" xr:uid="{00000000-0005-0000-0000-00004C140000}"/>
    <cellStyle name="Note 2 8 2" xfId="1458" xr:uid="{00000000-0005-0000-0000-00004D140000}"/>
    <cellStyle name="Note 2 8 2 2" xfId="5965" xr:uid="{00000000-0005-0000-0000-00004E140000}"/>
    <cellStyle name="Note 2 8 2 3" xfId="7863" xr:uid="{00000000-0005-0000-0000-00004F140000}"/>
    <cellStyle name="Note 2 8 2 4" xfId="3687" xr:uid="{00000000-0005-0000-0000-000050140000}"/>
    <cellStyle name="Note 2 8 20" xfId="1459" xr:uid="{00000000-0005-0000-0000-000051140000}"/>
    <cellStyle name="Note 2 8 20 2" xfId="5966" xr:uid="{00000000-0005-0000-0000-000052140000}"/>
    <cellStyle name="Note 2 8 20 3" xfId="7864" xr:uid="{00000000-0005-0000-0000-000053140000}"/>
    <cellStyle name="Note 2 8 20 4" xfId="3688" xr:uid="{00000000-0005-0000-0000-000054140000}"/>
    <cellStyle name="Note 2 8 21" xfId="1460" xr:uid="{00000000-0005-0000-0000-000055140000}"/>
    <cellStyle name="Note 2 8 21 2" xfId="5967" xr:uid="{00000000-0005-0000-0000-000056140000}"/>
    <cellStyle name="Note 2 8 21 3" xfId="7865" xr:uid="{00000000-0005-0000-0000-000057140000}"/>
    <cellStyle name="Note 2 8 21 4" xfId="3689" xr:uid="{00000000-0005-0000-0000-000058140000}"/>
    <cellStyle name="Note 2 8 22" xfId="1461" xr:uid="{00000000-0005-0000-0000-000059140000}"/>
    <cellStyle name="Note 2 8 22 2" xfId="5968" xr:uid="{00000000-0005-0000-0000-00005A140000}"/>
    <cellStyle name="Note 2 8 22 3" xfId="7866" xr:uid="{00000000-0005-0000-0000-00005B140000}"/>
    <cellStyle name="Note 2 8 22 4" xfId="3690" xr:uid="{00000000-0005-0000-0000-00005C140000}"/>
    <cellStyle name="Note 2 8 23" xfId="1462" xr:uid="{00000000-0005-0000-0000-00005D140000}"/>
    <cellStyle name="Note 2 8 23 2" xfId="5969" xr:uid="{00000000-0005-0000-0000-00005E140000}"/>
    <cellStyle name="Note 2 8 23 3" xfId="7867" xr:uid="{00000000-0005-0000-0000-00005F140000}"/>
    <cellStyle name="Note 2 8 23 4" xfId="3691" xr:uid="{00000000-0005-0000-0000-000060140000}"/>
    <cellStyle name="Note 2 8 24" xfId="5954" xr:uid="{00000000-0005-0000-0000-000061140000}"/>
    <cellStyle name="Note 2 8 25" xfId="7852" xr:uid="{00000000-0005-0000-0000-000062140000}"/>
    <cellStyle name="Note 2 8 26" xfId="3676" xr:uid="{00000000-0005-0000-0000-000063140000}"/>
    <cellStyle name="Note 2 8 3" xfId="1463" xr:uid="{00000000-0005-0000-0000-000064140000}"/>
    <cellStyle name="Note 2 8 3 2" xfId="5970" xr:uid="{00000000-0005-0000-0000-000065140000}"/>
    <cellStyle name="Note 2 8 3 3" xfId="7868" xr:uid="{00000000-0005-0000-0000-000066140000}"/>
    <cellStyle name="Note 2 8 3 4" xfId="3692" xr:uid="{00000000-0005-0000-0000-000067140000}"/>
    <cellStyle name="Note 2 8 4" xfId="1464" xr:uid="{00000000-0005-0000-0000-000068140000}"/>
    <cellStyle name="Note 2 8 4 2" xfId="5971" xr:uid="{00000000-0005-0000-0000-000069140000}"/>
    <cellStyle name="Note 2 8 4 3" xfId="7869" xr:uid="{00000000-0005-0000-0000-00006A140000}"/>
    <cellStyle name="Note 2 8 4 4" xfId="3693" xr:uid="{00000000-0005-0000-0000-00006B140000}"/>
    <cellStyle name="Note 2 8 5" xfId="1465" xr:uid="{00000000-0005-0000-0000-00006C140000}"/>
    <cellStyle name="Note 2 8 5 2" xfId="5972" xr:uid="{00000000-0005-0000-0000-00006D140000}"/>
    <cellStyle name="Note 2 8 5 3" xfId="7870" xr:uid="{00000000-0005-0000-0000-00006E140000}"/>
    <cellStyle name="Note 2 8 5 4" xfId="3694" xr:uid="{00000000-0005-0000-0000-00006F140000}"/>
    <cellStyle name="Note 2 8 6" xfId="1466" xr:uid="{00000000-0005-0000-0000-000070140000}"/>
    <cellStyle name="Note 2 8 6 2" xfId="5973" xr:uid="{00000000-0005-0000-0000-000071140000}"/>
    <cellStyle name="Note 2 8 6 3" xfId="7871" xr:uid="{00000000-0005-0000-0000-000072140000}"/>
    <cellStyle name="Note 2 8 6 4" xfId="3695" xr:uid="{00000000-0005-0000-0000-000073140000}"/>
    <cellStyle name="Note 2 8 7" xfId="1467" xr:uid="{00000000-0005-0000-0000-000074140000}"/>
    <cellStyle name="Note 2 8 7 2" xfId="5974" xr:uid="{00000000-0005-0000-0000-000075140000}"/>
    <cellStyle name="Note 2 8 7 3" xfId="7872" xr:uid="{00000000-0005-0000-0000-000076140000}"/>
    <cellStyle name="Note 2 8 7 4" xfId="3696" xr:uid="{00000000-0005-0000-0000-000077140000}"/>
    <cellStyle name="Note 2 8 8" xfId="1468" xr:uid="{00000000-0005-0000-0000-000078140000}"/>
    <cellStyle name="Note 2 8 8 2" xfId="5975" xr:uid="{00000000-0005-0000-0000-000079140000}"/>
    <cellStyle name="Note 2 8 8 3" xfId="7873" xr:uid="{00000000-0005-0000-0000-00007A140000}"/>
    <cellStyle name="Note 2 8 8 4" xfId="3697" xr:uid="{00000000-0005-0000-0000-00007B140000}"/>
    <cellStyle name="Note 2 8 9" xfId="1469" xr:uid="{00000000-0005-0000-0000-00007C140000}"/>
    <cellStyle name="Note 2 8 9 2" xfId="5976" xr:uid="{00000000-0005-0000-0000-00007D140000}"/>
    <cellStyle name="Note 2 8 9 3" xfId="7874" xr:uid="{00000000-0005-0000-0000-00007E140000}"/>
    <cellStyle name="Note 2 8 9 4" xfId="3698" xr:uid="{00000000-0005-0000-0000-00007F140000}"/>
    <cellStyle name="Note 2 9" xfId="1470" xr:uid="{00000000-0005-0000-0000-000080140000}"/>
    <cellStyle name="Note 2 9 10" xfId="1471" xr:uid="{00000000-0005-0000-0000-000081140000}"/>
    <cellStyle name="Note 2 9 10 2" xfId="5978" xr:uid="{00000000-0005-0000-0000-000082140000}"/>
    <cellStyle name="Note 2 9 10 3" xfId="7876" xr:uid="{00000000-0005-0000-0000-000083140000}"/>
    <cellStyle name="Note 2 9 10 4" xfId="3700" xr:uid="{00000000-0005-0000-0000-000084140000}"/>
    <cellStyle name="Note 2 9 11" xfId="1472" xr:uid="{00000000-0005-0000-0000-000085140000}"/>
    <cellStyle name="Note 2 9 11 2" xfId="5979" xr:uid="{00000000-0005-0000-0000-000086140000}"/>
    <cellStyle name="Note 2 9 11 3" xfId="7877" xr:uid="{00000000-0005-0000-0000-000087140000}"/>
    <cellStyle name="Note 2 9 11 4" xfId="3701" xr:uid="{00000000-0005-0000-0000-000088140000}"/>
    <cellStyle name="Note 2 9 12" xfId="1473" xr:uid="{00000000-0005-0000-0000-000089140000}"/>
    <cellStyle name="Note 2 9 12 2" xfId="5980" xr:uid="{00000000-0005-0000-0000-00008A140000}"/>
    <cellStyle name="Note 2 9 12 3" xfId="7878" xr:uid="{00000000-0005-0000-0000-00008B140000}"/>
    <cellStyle name="Note 2 9 12 4" xfId="3702" xr:uid="{00000000-0005-0000-0000-00008C140000}"/>
    <cellStyle name="Note 2 9 13" xfId="1474" xr:uid="{00000000-0005-0000-0000-00008D140000}"/>
    <cellStyle name="Note 2 9 13 2" xfId="5981" xr:uid="{00000000-0005-0000-0000-00008E140000}"/>
    <cellStyle name="Note 2 9 13 3" xfId="7879" xr:uid="{00000000-0005-0000-0000-00008F140000}"/>
    <cellStyle name="Note 2 9 13 4" xfId="3703" xr:uid="{00000000-0005-0000-0000-000090140000}"/>
    <cellStyle name="Note 2 9 14" xfId="1475" xr:uid="{00000000-0005-0000-0000-000091140000}"/>
    <cellStyle name="Note 2 9 14 2" xfId="5982" xr:uid="{00000000-0005-0000-0000-000092140000}"/>
    <cellStyle name="Note 2 9 14 3" xfId="7880" xr:uid="{00000000-0005-0000-0000-000093140000}"/>
    <cellStyle name="Note 2 9 14 4" xfId="3704" xr:uid="{00000000-0005-0000-0000-000094140000}"/>
    <cellStyle name="Note 2 9 15" xfId="1476" xr:uid="{00000000-0005-0000-0000-000095140000}"/>
    <cellStyle name="Note 2 9 15 2" xfId="5983" xr:uid="{00000000-0005-0000-0000-000096140000}"/>
    <cellStyle name="Note 2 9 15 3" xfId="7881" xr:uid="{00000000-0005-0000-0000-000097140000}"/>
    <cellStyle name="Note 2 9 15 4" xfId="3705" xr:uid="{00000000-0005-0000-0000-000098140000}"/>
    <cellStyle name="Note 2 9 16" xfId="1477" xr:uid="{00000000-0005-0000-0000-000099140000}"/>
    <cellStyle name="Note 2 9 16 2" xfId="5984" xr:uid="{00000000-0005-0000-0000-00009A140000}"/>
    <cellStyle name="Note 2 9 16 3" xfId="7882" xr:uid="{00000000-0005-0000-0000-00009B140000}"/>
    <cellStyle name="Note 2 9 16 4" xfId="3706" xr:uid="{00000000-0005-0000-0000-00009C140000}"/>
    <cellStyle name="Note 2 9 17" xfId="1478" xr:uid="{00000000-0005-0000-0000-00009D140000}"/>
    <cellStyle name="Note 2 9 17 2" xfId="5985" xr:uid="{00000000-0005-0000-0000-00009E140000}"/>
    <cellStyle name="Note 2 9 17 3" xfId="7883" xr:uid="{00000000-0005-0000-0000-00009F140000}"/>
    <cellStyle name="Note 2 9 17 4" xfId="3707" xr:uid="{00000000-0005-0000-0000-0000A0140000}"/>
    <cellStyle name="Note 2 9 18" xfId="1479" xr:uid="{00000000-0005-0000-0000-0000A1140000}"/>
    <cellStyle name="Note 2 9 18 2" xfId="5986" xr:uid="{00000000-0005-0000-0000-0000A2140000}"/>
    <cellStyle name="Note 2 9 18 3" xfId="7884" xr:uid="{00000000-0005-0000-0000-0000A3140000}"/>
    <cellStyle name="Note 2 9 18 4" xfId="3708" xr:uid="{00000000-0005-0000-0000-0000A4140000}"/>
    <cellStyle name="Note 2 9 19" xfId="1480" xr:uid="{00000000-0005-0000-0000-0000A5140000}"/>
    <cellStyle name="Note 2 9 19 2" xfId="5987" xr:uid="{00000000-0005-0000-0000-0000A6140000}"/>
    <cellStyle name="Note 2 9 19 3" xfId="7885" xr:uid="{00000000-0005-0000-0000-0000A7140000}"/>
    <cellStyle name="Note 2 9 19 4" xfId="3709" xr:uid="{00000000-0005-0000-0000-0000A8140000}"/>
    <cellStyle name="Note 2 9 2" xfId="1481" xr:uid="{00000000-0005-0000-0000-0000A9140000}"/>
    <cellStyle name="Note 2 9 2 2" xfId="5988" xr:uid="{00000000-0005-0000-0000-0000AA140000}"/>
    <cellStyle name="Note 2 9 2 3" xfId="7886" xr:uid="{00000000-0005-0000-0000-0000AB140000}"/>
    <cellStyle name="Note 2 9 2 4" xfId="3710" xr:uid="{00000000-0005-0000-0000-0000AC140000}"/>
    <cellStyle name="Note 2 9 20" xfId="1482" xr:uid="{00000000-0005-0000-0000-0000AD140000}"/>
    <cellStyle name="Note 2 9 20 2" xfId="5989" xr:uid="{00000000-0005-0000-0000-0000AE140000}"/>
    <cellStyle name="Note 2 9 20 3" xfId="7887" xr:uid="{00000000-0005-0000-0000-0000AF140000}"/>
    <cellStyle name="Note 2 9 20 4" xfId="3711" xr:uid="{00000000-0005-0000-0000-0000B0140000}"/>
    <cellStyle name="Note 2 9 21" xfId="1483" xr:uid="{00000000-0005-0000-0000-0000B1140000}"/>
    <cellStyle name="Note 2 9 21 2" xfId="5990" xr:uid="{00000000-0005-0000-0000-0000B2140000}"/>
    <cellStyle name="Note 2 9 21 3" xfId="7888" xr:uid="{00000000-0005-0000-0000-0000B3140000}"/>
    <cellStyle name="Note 2 9 21 4" xfId="3712" xr:uid="{00000000-0005-0000-0000-0000B4140000}"/>
    <cellStyle name="Note 2 9 22" xfId="1484" xr:uid="{00000000-0005-0000-0000-0000B5140000}"/>
    <cellStyle name="Note 2 9 22 2" xfId="5991" xr:uid="{00000000-0005-0000-0000-0000B6140000}"/>
    <cellStyle name="Note 2 9 22 3" xfId="7889" xr:uid="{00000000-0005-0000-0000-0000B7140000}"/>
    <cellStyle name="Note 2 9 22 4" xfId="3713" xr:uid="{00000000-0005-0000-0000-0000B8140000}"/>
    <cellStyle name="Note 2 9 23" xfId="1485" xr:uid="{00000000-0005-0000-0000-0000B9140000}"/>
    <cellStyle name="Note 2 9 23 2" xfId="5992" xr:uid="{00000000-0005-0000-0000-0000BA140000}"/>
    <cellStyle name="Note 2 9 23 3" xfId="7890" xr:uid="{00000000-0005-0000-0000-0000BB140000}"/>
    <cellStyle name="Note 2 9 23 4" xfId="3714" xr:uid="{00000000-0005-0000-0000-0000BC140000}"/>
    <cellStyle name="Note 2 9 24" xfId="5977" xr:uid="{00000000-0005-0000-0000-0000BD140000}"/>
    <cellStyle name="Note 2 9 25" xfId="7875" xr:uid="{00000000-0005-0000-0000-0000BE140000}"/>
    <cellStyle name="Note 2 9 26" xfId="3699" xr:uid="{00000000-0005-0000-0000-0000BF140000}"/>
    <cellStyle name="Note 2 9 3" xfId="1486" xr:uid="{00000000-0005-0000-0000-0000C0140000}"/>
    <cellStyle name="Note 2 9 3 2" xfId="5993" xr:uid="{00000000-0005-0000-0000-0000C1140000}"/>
    <cellStyle name="Note 2 9 3 3" xfId="7891" xr:uid="{00000000-0005-0000-0000-0000C2140000}"/>
    <cellStyle name="Note 2 9 3 4" xfId="3715" xr:uid="{00000000-0005-0000-0000-0000C3140000}"/>
    <cellStyle name="Note 2 9 4" xfId="1487" xr:uid="{00000000-0005-0000-0000-0000C4140000}"/>
    <cellStyle name="Note 2 9 4 2" xfId="5994" xr:uid="{00000000-0005-0000-0000-0000C5140000}"/>
    <cellStyle name="Note 2 9 4 3" xfId="7892" xr:uid="{00000000-0005-0000-0000-0000C6140000}"/>
    <cellStyle name="Note 2 9 4 4" xfId="3716" xr:uid="{00000000-0005-0000-0000-0000C7140000}"/>
    <cellStyle name="Note 2 9 5" xfId="1488" xr:uid="{00000000-0005-0000-0000-0000C8140000}"/>
    <cellStyle name="Note 2 9 5 2" xfId="5995" xr:uid="{00000000-0005-0000-0000-0000C9140000}"/>
    <cellStyle name="Note 2 9 5 3" xfId="7893" xr:uid="{00000000-0005-0000-0000-0000CA140000}"/>
    <cellStyle name="Note 2 9 5 4" xfId="3717" xr:uid="{00000000-0005-0000-0000-0000CB140000}"/>
    <cellStyle name="Note 2 9 6" xfId="1489" xr:uid="{00000000-0005-0000-0000-0000CC140000}"/>
    <cellStyle name="Note 2 9 6 2" xfId="5996" xr:uid="{00000000-0005-0000-0000-0000CD140000}"/>
    <cellStyle name="Note 2 9 6 3" xfId="7894" xr:uid="{00000000-0005-0000-0000-0000CE140000}"/>
    <cellStyle name="Note 2 9 6 4" xfId="3718" xr:uid="{00000000-0005-0000-0000-0000CF140000}"/>
    <cellStyle name="Note 2 9 7" xfId="1490" xr:uid="{00000000-0005-0000-0000-0000D0140000}"/>
    <cellStyle name="Note 2 9 7 2" xfId="5997" xr:uid="{00000000-0005-0000-0000-0000D1140000}"/>
    <cellStyle name="Note 2 9 7 3" xfId="7895" xr:uid="{00000000-0005-0000-0000-0000D2140000}"/>
    <cellStyle name="Note 2 9 7 4" xfId="3719" xr:uid="{00000000-0005-0000-0000-0000D3140000}"/>
    <cellStyle name="Note 2 9 8" xfId="1491" xr:uid="{00000000-0005-0000-0000-0000D4140000}"/>
    <cellStyle name="Note 2 9 8 2" xfId="5998" xr:uid="{00000000-0005-0000-0000-0000D5140000}"/>
    <cellStyle name="Note 2 9 8 3" xfId="7896" xr:uid="{00000000-0005-0000-0000-0000D6140000}"/>
    <cellStyle name="Note 2 9 8 4" xfId="3720" xr:uid="{00000000-0005-0000-0000-0000D7140000}"/>
    <cellStyle name="Note 2 9 9" xfId="1492" xr:uid="{00000000-0005-0000-0000-0000D8140000}"/>
    <cellStyle name="Note 2 9 9 2" xfId="5999" xr:uid="{00000000-0005-0000-0000-0000D9140000}"/>
    <cellStyle name="Note 2 9 9 3" xfId="7897" xr:uid="{00000000-0005-0000-0000-0000DA140000}"/>
    <cellStyle name="Note 2 9 9 4" xfId="3721" xr:uid="{00000000-0005-0000-0000-0000DB140000}"/>
    <cellStyle name="Note 3" xfId="6908" xr:uid="{00000000-0005-0000-0000-0000DC140000}"/>
    <cellStyle name="Note 4" xfId="4638" xr:uid="{00000000-0005-0000-0000-0000DD140000}"/>
    <cellStyle name="Note 5" xfId="6879" xr:uid="{00000000-0005-0000-0000-0000DE140000}"/>
    <cellStyle name="Note 6" xfId="2453" xr:uid="{00000000-0005-0000-0000-0000DF140000}"/>
    <cellStyle name="Obliczenia" xfId="1493" xr:uid="{00000000-0005-0000-0000-0000E0140000}"/>
    <cellStyle name="Obliczenia 10" xfId="1494" xr:uid="{00000000-0005-0000-0000-0000E1140000}"/>
    <cellStyle name="Obliczenia 10 2" xfId="6001" xr:uid="{00000000-0005-0000-0000-0000E2140000}"/>
    <cellStyle name="Obliczenia 10 3" xfId="7899" xr:uid="{00000000-0005-0000-0000-0000E3140000}"/>
    <cellStyle name="Obliczenia 10 4" xfId="3723" xr:uid="{00000000-0005-0000-0000-0000E4140000}"/>
    <cellStyle name="Obliczenia 11" xfId="1495" xr:uid="{00000000-0005-0000-0000-0000E5140000}"/>
    <cellStyle name="Obliczenia 11 2" xfId="6002" xr:uid="{00000000-0005-0000-0000-0000E6140000}"/>
    <cellStyle name="Obliczenia 11 3" xfId="7900" xr:uid="{00000000-0005-0000-0000-0000E7140000}"/>
    <cellStyle name="Obliczenia 11 4" xfId="3724" xr:uid="{00000000-0005-0000-0000-0000E8140000}"/>
    <cellStyle name="Obliczenia 12" xfId="1496" xr:uid="{00000000-0005-0000-0000-0000E9140000}"/>
    <cellStyle name="Obliczenia 12 2" xfId="6003" xr:uid="{00000000-0005-0000-0000-0000EA140000}"/>
    <cellStyle name="Obliczenia 12 3" xfId="7901" xr:uid="{00000000-0005-0000-0000-0000EB140000}"/>
    <cellStyle name="Obliczenia 12 4" xfId="3725" xr:uid="{00000000-0005-0000-0000-0000EC140000}"/>
    <cellStyle name="Obliczenia 13" xfId="1497" xr:uid="{00000000-0005-0000-0000-0000ED140000}"/>
    <cellStyle name="Obliczenia 13 2" xfId="6004" xr:uid="{00000000-0005-0000-0000-0000EE140000}"/>
    <cellStyle name="Obliczenia 13 3" xfId="7902" xr:uid="{00000000-0005-0000-0000-0000EF140000}"/>
    <cellStyle name="Obliczenia 13 4" xfId="3726" xr:uid="{00000000-0005-0000-0000-0000F0140000}"/>
    <cellStyle name="Obliczenia 14" xfId="1498" xr:uid="{00000000-0005-0000-0000-0000F1140000}"/>
    <cellStyle name="Obliczenia 14 2" xfId="6005" xr:uid="{00000000-0005-0000-0000-0000F2140000}"/>
    <cellStyle name="Obliczenia 14 3" xfId="7903" xr:uid="{00000000-0005-0000-0000-0000F3140000}"/>
    <cellStyle name="Obliczenia 14 4" xfId="3727" xr:uid="{00000000-0005-0000-0000-0000F4140000}"/>
    <cellStyle name="Obliczenia 15" xfId="1499" xr:uid="{00000000-0005-0000-0000-0000F5140000}"/>
    <cellStyle name="Obliczenia 15 2" xfId="6006" xr:uid="{00000000-0005-0000-0000-0000F6140000}"/>
    <cellStyle name="Obliczenia 15 3" xfId="7904" xr:uid="{00000000-0005-0000-0000-0000F7140000}"/>
    <cellStyle name="Obliczenia 15 4" xfId="3728" xr:uid="{00000000-0005-0000-0000-0000F8140000}"/>
    <cellStyle name="Obliczenia 16" xfId="1500" xr:uid="{00000000-0005-0000-0000-0000F9140000}"/>
    <cellStyle name="Obliczenia 16 2" xfId="6007" xr:uid="{00000000-0005-0000-0000-0000FA140000}"/>
    <cellStyle name="Obliczenia 16 3" xfId="7905" xr:uid="{00000000-0005-0000-0000-0000FB140000}"/>
    <cellStyle name="Obliczenia 16 4" xfId="3729" xr:uid="{00000000-0005-0000-0000-0000FC140000}"/>
    <cellStyle name="Obliczenia 17" xfId="1501" xr:uid="{00000000-0005-0000-0000-0000FD140000}"/>
    <cellStyle name="Obliczenia 17 2" xfId="6008" xr:uid="{00000000-0005-0000-0000-0000FE140000}"/>
    <cellStyle name="Obliczenia 17 3" xfId="7906" xr:uid="{00000000-0005-0000-0000-0000FF140000}"/>
    <cellStyle name="Obliczenia 17 4" xfId="3730" xr:uid="{00000000-0005-0000-0000-000000150000}"/>
    <cellStyle name="Obliczenia 18" xfId="1502" xr:uid="{00000000-0005-0000-0000-000001150000}"/>
    <cellStyle name="Obliczenia 18 2" xfId="6009" xr:uid="{00000000-0005-0000-0000-000002150000}"/>
    <cellStyle name="Obliczenia 18 3" xfId="7907" xr:uid="{00000000-0005-0000-0000-000003150000}"/>
    <cellStyle name="Obliczenia 18 4" xfId="3731" xr:uid="{00000000-0005-0000-0000-000004150000}"/>
    <cellStyle name="Obliczenia 19" xfId="1503" xr:uid="{00000000-0005-0000-0000-000005150000}"/>
    <cellStyle name="Obliczenia 19 2" xfId="6010" xr:uid="{00000000-0005-0000-0000-000006150000}"/>
    <cellStyle name="Obliczenia 19 3" xfId="7908" xr:uid="{00000000-0005-0000-0000-000007150000}"/>
    <cellStyle name="Obliczenia 19 4" xfId="3732" xr:uid="{00000000-0005-0000-0000-000008150000}"/>
    <cellStyle name="Obliczenia 2" xfId="1504" xr:uid="{00000000-0005-0000-0000-000009150000}"/>
    <cellStyle name="Obliczenia 2 10" xfId="1505" xr:uid="{00000000-0005-0000-0000-00000A150000}"/>
    <cellStyle name="Obliczenia 2 10 2" xfId="6012" xr:uid="{00000000-0005-0000-0000-00000B150000}"/>
    <cellStyle name="Obliczenia 2 10 3" xfId="7910" xr:uid="{00000000-0005-0000-0000-00000C150000}"/>
    <cellStyle name="Obliczenia 2 10 4" xfId="3734" xr:uid="{00000000-0005-0000-0000-00000D150000}"/>
    <cellStyle name="Obliczenia 2 11" xfId="1506" xr:uid="{00000000-0005-0000-0000-00000E150000}"/>
    <cellStyle name="Obliczenia 2 11 2" xfId="6013" xr:uid="{00000000-0005-0000-0000-00000F150000}"/>
    <cellStyle name="Obliczenia 2 11 3" xfId="7911" xr:uid="{00000000-0005-0000-0000-000010150000}"/>
    <cellStyle name="Obliczenia 2 11 4" xfId="3735" xr:uid="{00000000-0005-0000-0000-000011150000}"/>
    <cellStyle name="Obliczenia 2 12" xfId="1507" xr:uid="{00000000-0005-0000-0000-000012150000}"/>
    <cellStyle name="Obliczenia 2 12 2" xfId="6014" xr:uid="{00000000-0005-0000-0000-000013150000}"/>
    <cellStyle name="Obliczenia 2 12 3" xfId="7912" xr:uid="{00000000-0005-0000-0000-000014150000}"/>
    <cellStyle name="Obliczenia 2 12 4" xfId="3736" xr:uid="{00000000-0005-0000-0000-000015150000}"/>
    <cellStyle name="Obliczenia 2 13" xfId="1508" xr:uid="{00000000-0005-0000-0000-000016150000}"/>
    <cellStyle name="Obliczenia 2 13 2" xfId="6015" xr:uid="{00000000-0005-0000-0000-000017150000}"/>
    <cellStyle name="Obliczenia 2 13 3" xfId="7913" xr:uid="{00000000-0005-0000-0000-000018150000}"/>
    <cellStyle name="Obliczenia 2 13 4" xfId="3737" xr:uid="{00000000-0005-0000-0000-000019150000}"/>
    <cellStyle name="Obliczenia 2 14" xfId="1509" xr:uid="{00000000-0005-0000-0000-00001A150000}"/>
    <cellStyle name="Obliczenia 2 14 2" xfId="6016" xr:uid="{00000000-0005-0000-0000-00001B150000}"/>
    <cellStyle name="Obliczenia 2 14 3" xfId="7914" xr:uid="{00000000-0005-0000-0000-00001C150000}"/>
    <cellStyle name="Obliczenia 2 14 4" xfId="3738" xr:uid="{00000000-0005-0000-0000-00001D150000}"/>
    <cellStyle name="Obliczenia 2 15" xfId="1510" xr:uid="{00000000-0005-0000-0000-00001E150000}"/>
    <cellStyle name="Obliczenia 2 15 2" xfId="6017" xr:uid="{00000000-0005-0000-0000-00001F150000}"/>
    <cellStyle name="Obliczenia 2 15 3" xfId="7915" xr:uid="{00000000-0005-0000-0000-000020150000}"/>
    <cellStyle name="Obliczenia 2 15 4" xfId="3739" xr:uid="{00000000-0005-0000-0000-000021150000}"/>
    <cellStyle name="Obliczenia 2 16" xfId="1511" xr:uid="{00000000-0005-0000-0000-000022150000}"/>
    <cellStyle name="Obliczenia 2 16 2" xfId="6018" xr:uid="{00000000-0005-0000-0000-000023150000}"/>
    <cellStyle name="Obliczenia 2 16 3" xfId="7916" xr:uid="{00000000-0005-0000-0000-000024150000}"/>
    <cellStyle name="Obliczenia 2 16 4" xfId="3740" xr:uid="{00000000-0005-0000-0000-000025150000}"/>
    <cellStyle name="Obliczenia 2 17" xfId="1512" xr:uid="{00000000-0005-0000-0000-000026150000}"/>
    <cellStyle name="Obliczenia 2 17 2" xfId="6019" xr:uid="{00000000-0005-0000-0000-000027150000}"/>
    <cellStyle name="Obliczenia 2 17 3" xfId="7917" xr:uid="{00000000-0005-0000-0000-000028150000}"/>
    <cellStyle name="Obliczenia 2 17 4" xfId="3741" xr:uid="{00000000-0005-0000-0000-000029150000}"/>
    <cellStyle name="Obliczenia 2 18" xfId="1513" xr:uid="{00000000-0005-0000-0000-00002A150000}"/>
    <cellStyle name="Obliczenia 2 18 2" xfId="6020" xr:uid="{00000000-0005-0000-0000-00002B150000}"/>
    <cellStyle name="Obliczenia 2 18 3" xfId="7918" xr:uid="{00000000-0005-0000-0000-00002C150000}"/>
    <cellStyle name="Obliczenia 2 18 4" xfId="3742" xr:uid="{00000000-0005-0000-0000-00002D150000}"/>
    <cellStyle name="Obliczenia 2 19" xfId="1514" xr:uid="{00000000-0005-0000-0000-00002E150000}"/>
    <cellStyle name="Obliczenia 2 19 2" xfId="6021" xr:uid="{00000000-0005-0000-0000-00002F150000}"/>
    <cellStyle name="Obliczenia 2 19 3" xfId="7919" xr:uid="{00000000-0005-0000-0000-000030150000}"/>
    <cellStyle name="Obliczenia 2 19 4" xfId="3743" xr:uid="{00000000-0005-0000-0000-000031150000}"/>
    <cellStyle name="Obliczenia 2 2" xfId="1515" xr:uid="{00000000-0005-0000-0000-000032150000}"/>
    <cellStyle name="Obliczenia 2 2 2" xfId="6022" xr:uid="{00000000-0005-0000-0000-000033150000}"/>
    <cellStyle name="Obliczenia 2 2 3" xfId="7920" xr:uid="{00000000-0005-0000-0000-000034150000}"/>
    <cellStyle name="Obliczenia 2 2 4" xfId="3744" xr:uid="{00000000-0005-0000-0000-000035150000}"/>
    <cellStyle name="Obliczenia 2 20" xfId="1516" xr:uid="{00000000-0005-0000-0000-000036150000}"/>
    <cellStyle name="Obliczenia 2 20 2" xfId="6023" xr:uid="{00000000-0005-0000-0000-000037150000}"/>
    <cellStyle name="Obliczenia 2 20 3" xfId="7921" xr:uid="{00000000-0005-0000-0000-000038150000}"/>
    <cellStyle name="Obliczenia 2 20 4" xfId="3745" xr:uid="{00000000-0005-0000-0000-000039150000}"/>
    <cellStyle name="Obliczenia 2 21" xfId="1517" xr:uid="{00000000-0005-0000-0000-00003A150000}"/>
    <cellStyle name="Obliczenia 2 21 2" xfId="6024" xr:uid="{00000000-0005-0000-0000-00003B150000}"/>
    <cellStyle name="Obliczenia 2 21 3" xfId="7922" xr:uid="{00000000-0005-0000-0000-00003C150000}"/>
    <cellStyle name="Obliczenia 2 21 4" xfId="3746" xr:uid="{00000000-0005-0000-0000-00003D150000}"/>
    <cellStyle name="Obliczenia 2 22" xfId="1518" xr:uid="{00000000-0005-0000-0000-00003E150000}"/>
    <cellStyle name="Obliczenia 2 22 2" xfId="6025" xr:uid="{00000000-0005-0000-0000-00003F150000}"/>
    <cellStyle name="Obliczenia 2 22 3" xfId="7923" xr:uid="{00000000-0005-0000-0000-000040150000}"/>
    <cellStyle name="Obliczenia 2 22 4" xfId="3747" xr:uid="{00000000-0005-0000-0000-000041150000}"/>
    <cellStyle name="Obliczenia 2 23" xfId="1519" xr:uid="{00000000-0005-0000-0000-000042150000}"/>
    <cellStyle name="Obliczenia 2 23 2" xfId="6026" xr:uid="{00000000-0005-0000-0000-000043150000}"/>
    <cellStyle name="Obliczenia 2 23 3" xfId="7924" xr:uid="{00000000-0005-0000-0000-000044150000}"/>
    <cellStyle name="Obliczenia 2 23 4" xfId="3748" xr:uid="{00000000-0005-0000-0000-000045150000}"/>
    <cellStyle name="Obliczenia 2 24" xfId="6011" xr:uid="{00000000-0005-0000-0000-000046150000}"/>
    <cellStyle name="Obliczenia 2 25" xfId="7909" xr:uid="{00000000-0005-0000-0000-000047150000}"/>
    <cellStyle name="Obliczenia 2 26" xfId="3733" xr:uid="{00000000-0005-0000-0000-000048150000}"/>
    <cellStyle name="Obliczenia 2 3" xfId="1520" xr:uid="{00000000-0005-0000-0000-000049150000}"/>
    <cellStyle name="Obliczenia 2 3 2" xfId="6027" xr:uid="{00000000-0005-0000-0000-00004A150000}"/>
    <cellStyle name="Obliczenia 2 3 3" xfId="7925" xr:uid="{00000000-0005-0000-0000-00004B150000}"/>
    <cellStyle name="Obliczenia 2 3 4" xfId="3749" xr:uid="{00000000-0005-0000-0000-00004C150000}"/>
    <cellStyle name="Obliczenia 2 4" xfId="1521" xr:uid="{00000000-0005-0000-0000-00004D150000}"/>
    <cellStyle name="Obliczenia 2 4 2" xfId="6028" xr:uid="{00000000-0005-0000-0000-00004E150000}"/>
    <cellStyle name="Obliczenia 2 4 3" xfId="7926" xr:uid="{00000000-0005-0000-0000-00004F150000}"/>
    <cellStyle name="Obliczenia 2 4 4" xfId="3750" xr:uid="{00000000-0005-0000-0000-000050150000}"/>
    <cellStyle name="Obliczenia 2 5" xfId="1522" xr:uid="{00000000-0005-0000-0000-000051150000}"/>
    <cellStyle name="Obliczenia 2 5 2" xfId="6029" xr:uid="{00000000-0005-0000-0000-000052150000}"/>
    <cellStyle name="Obliczenia 2 5 3" xfId="7927" xr:uid="{00000000-0005-0000-0000-000053150000}"/>
    <cellStyle name="Obliczenia 2 5 4" xfId="3751" xr:uid="{00000000-0005-0000-0000-000054150000}"/>
    <cellStyle name="Obliczenia 2 6" xfId="1523" xr:uid="{00000000-0005-0000-0000-000055150000}"/>
    <cellStyle name="Obliczenia 2 6 2" xfId="6030" xr:uid="{00000000-0005-0000-0000-000056150000}"/>
    <cellStyle name="Obliczenia 2 6 3" xfId="7928" xr:uid="{00000000-0005-0000-0000-000057150000}"/>
    <cellStyle name="Obliczenia 2 6 4" xfId="3752" xr:uid="{00000000-0005-0000-0000-000058150000}"/>
    <cellStyle name="Obliczenia 2 7" xfId="1524" xr:uid="{00000000-0005-0000-0000-000059150000}"/>
    <cellStyle name="Obliczenia 2 7 2" xfId="6031" xr:uid="{00000000-0005-0000-0000-00005A150000}"/>
    <cellStyle name="Obliczenia 2 7 3" xfId="7929" xr:uid="{00000000-0005-0000-0000-00005B150000}"/>
    <cellStyle name="Obliczenia 2 7 4" xfId="3753" xr:uid="{00000000-0005-0000-0000-00005C150000}"/>
    <cellStyle name="Obliczenia 2 8" xfId="1525" xr:uid="{00000000-0005-0000-0000-00005D150000}"/>
    <cellStyle name="Obliczenia 2 8 2" xfId="6032" xr:uid="{00000000-0005-0000-0000-00005E150000}"/>
    <cellStyle name="Obliczenia 2 8 3" xfId="7930" xr:uid="{00000000-0005-0000-0000-00005F150000}"/>
    <cellStyle name="Obliczenia 2 8 4" xfId="3754" xr:uid="{00000000-0005-0000-0000-000060150000}"/>
    <cellStyle name="Obliczenia 2 9" xfId="1526" xr:uid="{00000000-0005-0000-0000-000061150000}"/>
    <cellStyle name="Obliczenia 2 9 2" xfId="6033" xr:uid="{00000000-0005-0000-0000-000062150000}"/>
    <cellStyle name="Obliczenia 2 9 3" xfId="7931" xr:uid="{00000000-0005-0000-0000-000063150000}"/>
    <cellStyle name="Obliczenia 2 9 4" xfId="3755" xr:uid="{00000000-0005-0000-0000-000064150000}"/>
    <cellStyle name="Obliczenia 20" xfId="1527" xr:uid="{00000000-0005-0000-0000-000065150000}"/>
    <cellStyle name="Obliczenia 20 2" xfId="6034" xr:uid="{00000000-0005-0000-0000-000066150000}"/>
    <cellStyle name="Obliczenia 20 3" xfId="7932" xr:uid="{00000000-0005-0000-0000-000067150000}"/>
    <cellStyle name="Obliczenia 20 4" xfId="3756" xr:uid="{00000000-0005-0000-0000-000068150000}"/>
    <cellStyle name="Obliczenia 21" xfId="1528" xr:uid="{00000000-0005-0000-0000-000069150000}"/>
    <cellStyle name="Obliczenia 21 2" xfId="6035" xr:uid="{00000000-0005-0000-0000-00006A150000}"/>
    <cellStyle name="Obliczenia 21 3" xfId="7933" xr:uid="{00000000-0005-0000-0000-00006B150000}"/>
    <cellStyle name="Obliczenia 21 4" xfId="3757" xr:uid="{00000000-0005-0000-0000-00006C150000}"/>
    <cellStyle name="Obliczenia 22" xfId="1529" xr:uid="{00000000-0005-0000-0000-00006D150000}"/>
    <cellStyle name="Obliczenia 22 2" xfId="6036" xr:uid="{00000000-0005-0000-0000-00006E150000}"/>
    <cellStyle name="Obliczenia 22 3" xfId="7934" xr:uid="{00000000-0005-0000-0000-00006F150000}"/>
    <cellStyle name="Obliczenia 22 4" xfId="3758" xr:uid="{00000000-0005-0000-0000-000070150000}"/>
    <cellStyle name="Obliczenia 23" xfId="1530" xr:uid="{00000000-0005-0000-0000-000071150000}"/>
    <cellStyle name="Obliczenia 23 2" xfId="6037" xr:uid="{00000000-0005-0000-0000-000072150000}"/>
    <cellStyle name="Obliczenia 23 3" xfId="7935" xr:uid="{00000000-0005-0000-0000-000073150000}"/>
    <cellStyle name="Obliczenia 23 4" xfId="3759" xr:uid="{00000000-0005-0000-0000-000074150000}"/>
    <cellStyle name="Obliczenia 24" xfId="1531" xr:uid="{00000000-0005-0000-0000-000075150000}"/>
    <cellStyle name="Obliczenia 24 2" xfId="6038" xr:uid="{00000000-0005-0000-0000-000076150000}"/>
    <cellStyle name="Obliczenia 24 3" xfId="7936" xr:uid="{00000000-0005-0000-0000-000077150000}"/>
    <cellStyle name="Obliczenia 24 4" xfId="3760" xr:uid="{00000000-0005-0000-0000-000078150000}"/>
    <cellStyle name="Obliczenia 25" xfId="1532" xr:uid="{00000000-0005-0000-0000-000079150000}"/>
    <cellStyle name="Obliczenia 25 2" xfId="6039" xr:uid="{00000000-0005-0000-0000-00007A150000}"/>
    <cellStyle name="Obliczenia 25 3" xfId="7937" xr:uid="{00000000-0005-0000-0000-00007B150000}"/>
    <cellStyle name="Obliczenia 25 4" xfId="3761" xr:uid="{00000000-0005-0000-0000-00007C150000}"/>
    <cellStyle name="Obliczenia 26" xfId="6000" xr:uid="{00000000-0005-0000-0000-00007D150000}"/>
    <cellStyle name="Obliczenia 27" xfId="7898" xr:uid="{00000000-0005-0000-0000-00007E150000}"/>
    <cellStyle name="Obliczenia 28" xfId="3722" xr:uid="{00000000-0005-0000-0000-00007F150000}"/>
    <cellStyle name="Obliczenia 3" xfId="1533" xr:uid="{00000000-0005-0000-0000-000080150000}"/>
    <cellStyle name="Obliczenia 3 10" xfId="1534" xr:uid="{00000000-0005-0000-0000-000081150000}"/>
    <cellStyle name="Obliczenia 3 10 2" xfId="6041" xr:uid="{00000000-0005-0000-0000-000082150000}"/>
    <cellStyle name="Obliczenia 3 10 3" xfId="7939" xr:uid="{00000000-0005-0000-0000-000083150000}"/>
    <cellStyle name="Obliczenia 3 10 4" xfId="3763" xr:uid="{00000000-0005-0000-0000-000084150000}"/>
    <cellStyle name="Obliczenia 3 11" xfId="1535" xr:uid="{00000000-0005-0000-0000-000085150000}"/>
    <cellStyle name="Obliczenia 3 11 2" xfId="6042" xr:uid="{00000000-0005-0000-0000-000086150000}"/>
    <cellStyle name="Obliczenia 3 11 3" xfId="7940" xr:uid="{00000000-0005-0000-0000-000087150000}"/>
    <cellStyle name="Obliczenia 3 11 4" xfId="3764" xr:uid="{00000000-0005-0000-0000-000088150000}"/>
    <cellStyle name="Obliczenia 3 12" xfId="1536" xr:uid="{00000000-0005-0000-0000-000089150000}"/>
    <cellStyle name="Obliczenia 3 12 2" xfId="6043" xr:uid="{00000000-0005-0000-0000-00008A150000}"/>
    <cellStyle name="Obliczenia 3 12 3" xfId="7941" xr:uid="{00000000-0005-0000-0000-00008B150000}"/>
    <cellStyle name="Obliczenia 3 12 4" xfId="3765" xr:uid="{00000000-0005-0000-0000-00008C150000}"/>
    <cellStyle name="Obliczenia 3 13" xfId="1537" xr:uid="{00000000-0005-0000-0000-00008D150000}"/>
    <cellStyle name="Obliczenia 3 13 2" xfId="6044" xr:uid="{00000000-0005-0000-0000-00008E150000}"/>
    <cellStyle name="Obliczenia 3 13 3" xfId="7942" xr:uid="{00000000-0005-0000-0000-00008F150000}"/>
    <cellStyle name="Obliczenia 3 13 4" xfId="3766" xr:uid="{00000000-0005-0000-0000-000090150000}"/>
    <cellStyle name="Obliczenia 3 14" xfId="1538" xr:uid="{00000000-0005-0000-0000-000091150000}"/>
    <cellStyle name="Obliczenia 3 14 2" xfId="6045" xr:uid="{00000000-0005-0000-0000-000092150000}"/>
    <cellStyle name="Obliczenia 3 14 3" xfId="7943" xr:uid="{00000000-0005-0000-0000-000093150000}"/>
    <cellStyle name="Obliczenia 3 14 4" xfId="3767" xr:uid="{00000000-0005-0000-0000-000094150000}"/>
    <cellStyle name="Obliczenia 3 15" xfId="1539" xr:uid="{00000000-0005-0000-0000-000095150000}"/>
    <cellStyle name="Obliczenia 3 15 2" xfId="6046" xr:uid="{00000000-0005-0000-0000-000096150000}"/>
    <cellStyle name="Obliczenia 3 15 3" xfId="7944" xr:uid="{00000000-0005-0000-0000-000097150000}"/>
    <cellStyle name="Obliczenia 3 15 4" xfId="3768" xr:uid="{00000000-0005-0000-0000-000098150000}"/>
    <cellStyle name="Obliczenia 3 16" xfId="1540" xr:uid="{00000000-0005-0000-0000-000099150000}"/>
    <cellStyle name="Obliczenia 3 16 2" xfId="6047" xr:uid="{00000000-0005-0000-0000-00009A150000}"/>
    <cellStyle name="Obliczenia 3 16 3" xfId="7945" xr:uid="{00000000-0005-0000-0000-00009B150000}"/>
    <cellStyle name="Obliczenia 3 16 4" xfId="3769" xr:uid="{00000000-0005-0000-0000-00009C150000}"/>
    <cellStyle name="Obliczenia 3 17" xfId="1541" xr:uid="{00000000-0005-0000-0000-00009D150000}"/>
    <cellStyle name="Obliczenia 3 17 2" xfId="6048" xr:uid="{00000000-0005-0000-0000-00009E150000}"/>
    <cellStyle name="Obliczenia 3 17 3" xfId="7946" xr:uid="{00000000-0005-0000-0000-00009F150000}"/>
    <cellStyle name="Obliczenia 3 17 4" xfId="3770" xr:uid="{00000000-0005-0000-0000-0000A0150000}"/>
    <cellStyle name="Obliczenia 3 18" xfId="1542" xr:uid="{00000000-0005-0000-0000-0000A1150000}"/>
    <cellStyle name="Obliczenia 3 18 2" xfId="6049" xr:uid="{00000000-0005-0000-0000-0000A2150000}"/>
    <cellStyle name="Obliczenia 3 18 3" xfId="7947" xr:uid="{00000000-0005-0000-0000-0000A3150000}"/>
    <cellStyle name="Obliczenia 3 18 4" xfId="3771" xr:uid="{00000000-0005-0000-0000-0000A4150000}"/>
    <cellStyle name="Obliczenia 3 19" xfId="1543" xr:uid="{00000000-0005-0000-0000-0000A5150000}"/>
    <cellStyle name="Obliczenia 3 19 2" xfId="6050" xr:uid="{00000000-0005-0000-0000-0000A6150000}"/>
    <cellStyle name="Obliczenia 3 19 3" xfId="7948" xr:uid="{00000000-0005-0000-0000-0000A7150000}"/>
    <cellStyle name="Obliczenia 3 19 4" xfId="3772" xr:uid="{00000000-0005-0000-0000-0000A8150000}"/>
    <cellStyle name="Obliczenia 3 2" xfId="1544" xr:uid="{00000000-0005-0000-0000-0000A9150000}"/>
    <cellStyle name="Obliczenia 3 2 2" xfId="6051" xr:uid="{00000000-0005-0000-0000-0000AA150000}"/>
    <cellStyle name="Obliczenia 3 2 3" xfId="7949" xr:uid="{00000000-0005-0000-0000-0000AB150000}"/>
    <cellStyle name="Obliczenia 3 2 4" xfId="3773" xr:uid="{00000000-0005-0000-0000-0000AC150000}"/>
    <cellStyle name="Obliczenia 3 20" xfId="1545" xr:uid="{00000000-0005-0000-0000-0000AD150000}"/>
    <cellStyle name="Obliczenia 3 20 2" xfId="6052" xr:uid="{00000000-0005-0000-0000-0000AE150000}"/>
    <cellStyle name="Obliczenia 3 20 3" xfId="7950" xr:uid="{00000000-0005-0000-0000-0000AF150000}"/>
    <cellStyle name="Obliczenia 3 20 4" xfId="3774" xr:uid="{00000000-0005-0000-0000-0000B0150000}"/>
    <cellStyle name="Obliczenia 3 21" xfId="1546" xr:uid="{00000000-0005-0000-0000-0000B1150000}"/>
    <cellStyle name="Obliczenia 3 21 2" xfId="6053" xr:uid="{00000000-0005-0000-0000-0000B2150000}"/>
    <cellStyle name="Obliczenia 3 21 3" xfId="7951" xr:uid="{00000000-0005-0000-0000-0000B3150000}"/>
    <cellStyle name="Obliczenia 3 21 4" xfId="3775" xr:uid="{00000000-0005-0000-0000-0000B4150000}"/>
    <cellStyle name="Obliczenia 3 22" xfId="1547" xr:uid="{00000000-0005-0000-0000-0000B5150000}"/>
    <cellStyle name="Obliczenia 3 22 2" xfId="6054" xr:uid="{00000000-0005-0000-0000-0000B6150000}"/>
    <cellStyle name="Obliczenia 3 22 3" xfId="7952" xr:uid="{00000000-0005-0000-0000-0000B7150000}"/>
    <cellStyle name="Obliczenia 3 22 4" xfId="3776" xr:uid="{00000000-0005-0000-0000-0000B8150000}"/>
    <cellStyle name="Obliczenia 3 23" xfId="1548" xr:uid="{00000000-0005-0000-0000-0000B9150000}"/>
    <cellStyle name="Obliczenia 3 23 2" xfId="6055" xr:uid="{00000000-0005-0000-0000-0000BA150000}"/>
    <cellStyle name="Obliczenia 3 23 3" xfId="7953" xr:uid="{00000000-0005-0000-0000-0000BB150000}"/>
    <cellStyle name="Obliczenia 3 23 4" xfId="3777" xr:uid="{00000000-0005-0000-0000-0000BC150000}"/>
    <cellStyle name="Obliczenia 3 24" xfId="6040" xr:uid="{00000000-0005-0000-0000-0000BD150000}"/>
    <cellStyle name="Obliczenia 3 25" xfId="7938" xr:uid="{00000000-0005-0000-0000-0000BE150000}"/>
    <cellStyle name="Obliczenia 3 26" xfId="3762" xr:uid="{00000000-0005-0000-0000-0000BF150000}"/>
    <cellStyle name="Obliczenia 3 3" xfId="1549" xr:uid="{00000000-0005-0000-0000-0000C0150000}"/>
    <cellStyle name="Obliczenia 3 3 2" xfId="6056" xr:uid="{00000000-0005-0000-0000-0000C1150000}"/>
    <cellStyle name="Obliczenia 3 3 3" xfId="7954" xr:uid="{00000000-0005-0000-0000-0000C2150000}"/>
    <cellStyle name="Obliczenia 3 3 4" xfId="3778" xr:uid="{00000000-0005-0000-0000-0000C3150000}"/>
    <cellStyle name="Obliczenia 3 4" xfId="1550" xr:uid="{00000000-0005-0000-0000-0000C4150000}"/>
    <cellStyle name="Obliczenia 3 4 2" xfId="6057" xr:uid="{00000000-0005-0000-0000-0000C5150000}"/>
    <cellStyle name="Obliczenia 3 4 3" xfId="7955" xr:uid="{00000000-0005-0000-0000-0000C6150000}"/>
    <cellStyle name="Obliczenia 3 4 4" xfId="3779" xr:uid="{00000000-0005-0000-0000-0000C7150000}"/>
    <cellStyle name="Obliczenia 3 5" xfId="1551" xr:uid="{00000000-0005-0000-0000-0000C8150000}"/>
    <cellStyle name="Obliczenia 3 5 2" xfId="6058" xr:uid="{00000000-0005-0000-0000-0000C9150000}"/>
    <cellStyle name="Obliczenia 3 5 3" xfId="7956" xr:uid="{00000000-0005-0000-0000-0000CA150000}"/>
    <cellStyle name="Obliczenia 3 5 4" xfId="3780" xr:uid="{00000000-0005-0000-0000-0000CB150000}"/>
    <cellStyle name="Obliczenia 3 6" xfId="1552" xr:uid="{00000000-0005-0000-0000-0000CC150000}"/>
    <cellStyle name="Obliczenia 3 6 2" xfId="6059" xr:uid="{00000000-0005-0000-0000-0000CD150000}"/>
    <cellStyle name="Obliczenia 3 6 3" xfId="7957" xr:uid="{00000000-0005-0000-0000-0000CE150000}"/>
    <cellStyle name="Obliczenia 3 6 4" xfId="3781" xr:uid="{00000000-0005-0000-0000-0000CF150000}"/>
    <cellStyle name="Obliczenia 3 7" xfId="1553" xr:uid="{00000000-0005-0000-0000-0000D0150000}"/>
    <cellStyle name="Obliczenia 3 7 2" xfId="6060" xr:uid="{00000000-0005-0000-0000-0000D1150000}"/>
    <cellStyle name="Obliczenia 3 7 3" xfId="7958" xr:uid="{00000000-0005-0000-0000-0000D2150000}"/>
    <cellStyle name="Obliczenia 3 7 4" xfId="3782" xr:uid="{00000000-0005-0000-0000-0000D3150000}"/>
    <cellStyle name="Obliczenia 3 8" xfId="1554" xr:uid="{00000000-0005-0000-0000-0000D4150000}"/>
    <cellStyle name="Obliczenia 3 8 2" xfId="6061" xr:uid="{00000000-0005-0000-0000-0000D5150000}"/>
    <cellStyle name="Obliczenia 3 8 3" xfId="7959" xr:uid="{00000000-0005-0000-0000-0000D6150000}"/>
    <cellStyle name="Obliczenia 3 8 4" xfId="3783" xr:uid="{00000000-0005-0000-0000-0000D7150000}"/>
    <cellStyle name="Obliczenia 3 9" xfId="1555" xr:uid="{00000000-0005-0000-0000-0000D8150000}"/>
    <cellStyle name="Obliczenia 3 9 2" xfId="6062" xr:uid="{00000000-0005-0000-0000-0000D9150000}"/>
    <cellStyle name="Obliczenia 3 9 3" xfId="7960" xr:uid="{00000000-0005-0000-0000-0000DA150000}"/>
    <cellStyle name="Obliczenia 3 9 4" xfId="3784" xr:uid="{00000000-0005-0000-0000-0000DB150000}"/>
    <cellStyle name="Obliczenia 4" xfId="1556" xr:uid="{00000000-0005-0000-0000-0000DC150000}"/>
    <cellStyle name="Obliczenia 4 2" xfId="6063" xr:uid="{00000000-0005-0000-0000-0000DD150000}"/>
    <cellStyle name="Obliczenia 4 3" xfId="7961" xr:uid="{00000000-0005-0000-0000-0000DE150000}"/>
    <cellStyle name="Obliczenia 4 4" xfId="3785" xr:uid="{00000000-0005-0000-0000-0000DF150000}"/>
    <cellStyle name="Obliczenia 5" xfId="1557" xr:uid="{00000000-0005-0000-0000-0000E0150000}"/>
    <cellStyle name="Obliczenia 5 2" xfId="6064" xr:uid="{00000000-0005-0000-0000-0000E1150000}"/>
    <cellStyle name="Obliczenia 5 3" xfId="7962" xr:uid="{00000000-0005-0000-0000-0000E2150000}"/>
    <cellStyle name="Obliczenia 5 4" xfId="3786" xr:uid="{00000000-0005-0000-0000-0000E3150000}"/>
    <cellStyle name="Obliczenia 6" xfId="1558" xr:uid="{00000000-0005-0000-0000-0000E4150000}"/>
    <cellStyle name="Obliczenia 6 2" xfId="6065" xr:uid="{00000000-0005-0000-0000-0000E5150000}"/>
    <cellStyle name="Obliczenia 6 3" xfId="7963" xr:uid="{00000000-0005-0000-0000-0000E6150000}"/>
    <cellStyle name="Obliczenia 6 4" xfId="3787" xr:uid="{00000000-0005-0000-0000-0000E7150000}"/>
    <cellStyle name="Obliczenia 7" xfId="1559" xr:uid="{00000000-0005-0000-0000-0000E8150000}"/>
    <cellStyle name="Obliczenia 7 2" xfId="6066" xr:uid="{00000000-0005-0000-0000-0000E9150000}"/>
    <cellStyle name="Obliczenia 7 3" xfId="7964" xr:uid="{00000000-0005-0000-0000-0000EA150000}"/>
    <cellStyle name="Obliczenia 7 4" xfId="3788" xr:uid="{00000000-0005-0000-0000-0000EB150000}"/>
    <cellStyle name="Obliczenia 8" xfId="1560" xr:uid="{00000000-0005-0000-0000-0000EC150000}"/>
    <cellStyle name="Obliczenia 8 2" xfId="6067" xr:uid="{00000000-0005-0000-0000-0000ED150000}"/>
    <cellStyle name="Obliczenia 8 3" xfId="7965" xr:uid="{00000000-0005-0000-0000-0000EE150000}"/>
    <cellStyle name="Obliczenia 8 4" xfId="3789" xr:uid="{00000000-0005-0000-0000-0000EF150000}"/>
    <cellStyle name="Obliczenia 9" xfId="1561" xr:uid="{00000000-0005-0000-0000-0000F0150000}"/>
    <cellStyle name="Obliczenia 9 2" xfId="6068" xr:uid="{00000000-0005-0000-0000-0000F1150000}"/>
    <cellStyle name="Obliczenia 9 3" xfId="7966" xr:uid="{00000000-0005-0000-0000-0000F2150000}"/>
    <cellStyle name="Obliczenia 9 4" xfId="3790" xr:uid="{00000000-0005-0000-0000-0000F3150000}"/>
    <cellStyle name="Output" xfId="47" builtinId="21" customBuiltin="1"/>
    <cellStyle name="Output 2" xfId="1562" xr:uid="{00000000-0005-0000-0000-0000F5150000}"/>
    <cellStyle name="Output 2 10" xfId="1563" xr:uid="{00000000-0005-0000-0000-0000F6150000}"/>
    <cellStyle name="Output 2 10 10" xfId="1564" xr:uid="{00000000-0005-0000-0000-0000F7150000}"/>
    <cellStyle name="Output 2 10 10 2" xfId="6071" xr:uid="{00000000-0005-0000-0000-0000F8150000}"/>
    <cellStyle name="Output 2 10 10 3" xfId="7969" xr:uid="{00000000-0005-0000-0000-0000F9150000}"/>
    <cellStyle name="Output 2 10 10 4" xfId="3793" xr:uid="{00000000-0005-0000-0000-0000FA150000}"/>
    <cellStyle name="Output 2 10 11" xfId="1565" xr:uid="{00000000-0005-0000-0000-0000FB150000}"/>
    <cellStyle name="Output 2 10 11 2" xfId="6072" xr:uid="{00000000-0005-0000-0000-0000FC150000}"/>
    <cellStyle name="Output 2 10 11 3" xfId="7970" xr:uid="{00000000-0005-0000-0000-0000FD150000}"/>
    <cellStyle name="Output 2 10 11 4" xfId="3794" xr:uid="{00000000-0005-0000-0000-0000FE150000}"/>
    <cellStyle name="Output 2 10 12" xfId="1566" xr:uid="{00000000-0005-0000-0000-0000FF150000}"/>
    <cellStyle name="Output 2 10 12 2" xfId="6073" xr:uid="{00000000-0005-0000-0000-000000160000}"/>
    <cellStyle name="Output 2 10 12 3" xfId="7971" xr:uid="{00000000-0005-0000-0000-000001160000}"/>
    <cellStyle name="Output 2 10 12 4" xfId="3795" xr:uid="{00000000-0005-0000-0000-000002160000}"/>
    <cellStyle name="Output 2 10 13" xfId="1567" xr:uid="{00000000-0005-0000-0000-000003160000}"/>
    <cellStyle name="Output 2 10 13 2" xfId="6074" xr:uid="{00000000-0005-0000-0000-000004160000}"/>
    <cellStyle name="Output 2 10 13 3" xfId="7972" xr:uid="{00000000-0005-0000-0000-000005160000}"/>
    <cellStyle name="Output 2 10 13 4" xfId="3796" xr:uid="{00000000-0005-0000-0000-000006160000}"/>
    <cellStyle name="Output 2 10 14" xfId="1568" xr:uid="{00000000-0005-0000-0000-000007160000}"/>
    <cellStyle name="Output 2 10 14 2" xfId="6075" xr:uid="{00000000-0005-0000-0000-000008160000}"/>
    <cellStyle name="Output 2 10 14 3" xfId="7973" xr:uid="{00000000-0005-0000-0000-000009160000}"/>
    <cellStyle name="Output 2 10 14 4" xfId="3797" xr:uid="{00000000-0005-0000-0000-00000A160000}"/>
    <cellStyle name="Output 2 10 15" xfId="1569" xr:uid="{00000000-0005-0000-0000-00000B160000}"/>
    <cellStyle name="Output 2 10 15 2" xfId="6076" xr:uid="{00000000-0005-0000-0000-00000C160000}"/>
    <cellStyle name="Output 2 10 15 3" xfId="7974" xr:uid="{00000000-0005-0000-0000-00000D160000}"/>
    <cellStyle name="Output 2 10 15 4" xfId="3798" xr:uid="{00000000-0005-0000-0000-00000E160000}"/>
    <cellStyle name="Output 2 10 16" xfId="1570" xr:uid="{00000000-0005-0000-0000-00000F160000}"/>
    <cellStyle name="Output 2 10 16 2" xfId="6077" xr:uid="{00000000-0005-0000-0000-000010160000}"/>
    <cellStyle name="Output 2 10 16 3" xfId="7975" xr:uid="{00000000-0005-0000-0000-000011160000}"/>
    <cellStyle name="Output 2 10 16 4" xfId="3799" xr:uid="{00000000-0005-0000-0000-000012160000}"/>
    <cellStyle name="Output 2 10 17" xfId="1571" xr:uid="{00000000-0005-0000-0000-000013160000}"/>
    <cellStyle name="Output 2 10 17 2" xfId="6078" xr:uid="{00000000-0005-0000-0000-000014160000}"/>
    <cellStyle name="Output 2 10 17 3" xfId="7976" xr:uid="{00000000-0005-0000-0000-000015160000}"/>
    <cellStyle name="Output 2 10 17 4" xfId="3800" xr:uid="{00000000-0005-0000-0000-000016160000}"/>
    <cellStyle name="Output 2 10 18" xfId="1572" xr:uid="{00000000-0005-0000-0000-000017160000}"/>
    <cellStyle name="Output 2 10 18 2" xfId="6079" xr:uid="{00000000-0005-0000-0000-000018160000}"/>
    <cellStyle name="Output 2 10 18 3" xfId="7977" xr:uid="{00000000-0005-0000-0000-000019160000}"/>
    <cellStyle name="Output 2 10 18 4" xfId="3801" xr:uid="{00000000-0005-0000-0000-00001A160000}"/>
    <cellStyle name="Output 2 10 19" xfId="1573" xr:uid="{00000000-0005-0000-0000-00001B160000}"/>
    <cellStyle name="Output 2 10 19 2" xfId="6080" xr:uid="{00000000-0005-0000-0000-00001C160000}"/>
    <cellStyle name="Output 2 10 19 3" xfId="7978" xr:uid="{00000000-0005-0000-0000-00001D160000}"/>
    <cellStyle name="Output 2 10 19 4" xfId="3802" xr:uid="{00000000-0005-0000-0000-00001E160000}"/>
    <cellStyle name="Output 2 10 2" xfId="1574" xr:uid="{00000000-0005-0000-0000-00001F160000}"/>
    <cellStyle name="Output 2 10 2 2" xfId="6081" xr:uid="{00000000-0005-0000-0000-000020160000}"/>
    <cellStyle name="Output 2 10 2 3" xfId="7979" xr:uid="{00000000-0005-0000-0000-000021160000}"/>
    <cellStyle name="Output 2 10 2 4" xfId="3803" xr:uid="{00000000-0005-0000-0000-000022160000}"/>
    <cellStyle name="Output 2 10 20" xfId="1575" xr:uid="{00000000-0005-0000-0000-000023160000}"/>
    <cellStyle name="Output 2 10 20 2" xfId="6082" xr:uid="{00000000-0005-0000-0000-000024160000}"/>
    <cellStyle name="Output 2 10 20 3" xfId="7980" xr:uid="{00000000-0005-0000-0000-000025160000}"/>
    <cellStyle name="Output 2 10 20 4" xfId="3804" xr:uid="{00000000-0005-0000-0000-000026160000}"/>
    <cellStyle name="Output 2 10 21" xfId="1576" xr:uid="{00000000-0005-0000-0000-000027160000}"/>
    <cellStyle name="Output 2 10 21 2" xfId="6083" xr:uid="{00000000-0005-0000-0000-000028160000}"/>
    <cellStyle name="Output 2 10 21 3" xfId="7981" xr:uid="{00000000-0005-0000-0000-000029160000}"/>
    <cellStyle name="Output 2 10 21 4" xfId="3805" xr:uid="{00000000-0005-0000-0000-00002A160000}"/>
    <cellStyle name="Output 2 10 22" xfId="1577" xr:uid="{00000000-0005-0000-0000-00002B160000}"/>
    <cellStyle name="Output 2 10 22 2" xfId="6084" xr:uid="{00000000-0005-0000-0000-00002C160000}"/>
    <cellStyle name="Output 2 10 22 3" xfId="7982" xr:uid="{00000000-0005-0000-0000-00002D160000}"/>
    <cellStyle name="Output 2 10 22 4" xfId="3806" xr:uid="{00000000-0005-0000-0000-00002E160000}"/>
    <cellStyle name="Output 2 10 23" xfId="1578" xr:uid="{00000000-0005-0000-0000-00002F160000}"/>
    <cellStyle name="Output 2 10 23 2" xfId="6085" xr:uid="{00000000-0005-0000-0000-000030160000}"/>
    <cellStyle name="Output 2 10 23 3" xfId="7983" xr:uid="{00000000-0005-0000-0000-000031160000}"/>
    <cellStyle name="Output 2 10 23 4" xfId="3807" xr:uid="{00000000-0005-0000-0000-000032160000}"/>
    <cellStyle name="Output 2 10 24" xfId="6070" xr:uid="{00000000-0005-0000-0000-000033160000}"/>
    <cellStyle name="Output 2 10 25" xfId="7968" xr:uid="{00000000-0005-0000-0000-000034160000}"/>
    <cellStyle name="Output 2 10 26" xfId="3792" xr:uid="{00000000-0005-0000-0000-000035160000}"/>
    <cellStyle name="Output 2 10 3" xfId="1579" xr:uid="{00000000-0005-0000-0000-000036160000}"/>
    <cellStyle name="Output 2 10 3 2" xfId="6086" xr:uid="{00000000-0005-0000-0000-000037160000}"/>
    <cellStyle name="Output 2 10 3 3" xfId="7984" xr:uid="{00000000-0005-0000-0000-000038160000}"/>
    <cellStyle name="Output 2 10 3 4" xfId="3808" xr:uid="{00000000-0005-0000-0000-000039160000}"/>
    <cellStyle name="Output 2 10 4" xfId="1580" xr:uid="{00000000-0005-0000-0000-00003A160000}"/>
    <cellStyle name="Output 2 10 4 2" xfId="6087" xr:uid="{00000000-0005-0000-0000-00003B160000}"/>
    <cellStyle name="Output 2 10 4 3" xfId="7985" xr:uid="{00000000-0005-0000-0000-00003C160000}"/>
    <cellStyle name="Output 2 10 4 4" xfId="3809" xr:uid="{00000000-0005-0000-0000-00003D160000}"/>
    <cellStyle name="Output 2 10 5" xfId="1581" xr:uid="{00000000-0005-0000-0000-00003E160000}"/>
    <cellStyle name="Output 2 10 5 2" xfId="6088" xr:uid="{00000000-0005-0000-0000-00003F160000}"/>
    <cellStyle name="Output 2 10 5 3" xfId="7986" xr:uid="{00000000-0005-0000-0000-000040160000}"/>
    <cellStyle name="Output 2 10 5 4" xfId="3810" xr:uid="{00000000-0005-0000-0000-000041160000}"/>
    <cellStyle name="Output 2 10 6" xfId="1582" xr:uid="{00000000-0005-0000-0000-000042160000}"/>
    <cellStyle name="Output 2 10 6 2" xfId="6089" xr:uid="{00000000-0005-0000-0000-000043160000}"/>
    <cellStyle name="Output 2 10 6 3" xfId="7987" xr:uid="{00000000-0005-0000-0000-000044160000}"/>
    <cellStyle name="Output 2 10 6 4" xfId="3811" xr:uid="{00000000-0005-0000-0000-000045160000}"/>
    <cellStyle name="Output 2 10 7" xfId="1583" xr:uid="{00000000-0005-0000-0000-000046160000}"/>
    <cellStyle name="Output 2 10 7 2" xfId="6090" xr:uid="{00000000-0005-0000-0000-000047160000}"/>
    <cellStyle name="Output 2 10 7 3" xfId="7988" xr:uid="{00000000-0005-0000-0000-000048160000}"/>
    <cellStyle name="Output 2 10 7 4" xfId="3812" xr:uid="{00000000-0005-0000-0000-000049160000}"/>
    <cellStyle name="Output 2 10 8" xfId="1584" xr:uid="{00000000-0005-0000-0000-00004A160000}"/>
    <cellStyle name="Output 2 10 8 2" xfId="6091" xr:uid="{00000000-0005-0000-0000-00004B160000}"/>
    <cellStyle name="Output 2 10 8 3" xfId="7989" xr:uid="{00000000-0005-0000-0000-00004C160000}"/>
    <cellStyle name="Output 2 10 8 4" xfId="3813" xr:uid="{00000000-0005-0000-0000-00004D160000}"/>
    <cellStyle name="Output 2 10 9" xfId="1585" xr:uid="{00000000-0005-0000-0000-00004E160000}"/>
    <cellStyle name="Output 2 10 9 2" xfId="6092" xr:uid="{00000000-0005-0000-0000-00004F160000}"/>
    <cellStyle name="Output 2 10 9 3" xfId="7990" xr:uid="{00000000-0005-0000-0000-000050160000}"/>
    <cellStyle name="Output 2 10 9 4" xfId="3814" xr:uid="{00000000-0005-0000-0000-000051160000}"/>
    <cellStyle name="Output 2 11" xfId="1586" xr:uid="{00000000-0005-0000-0000-000052160000}"/>
    <cellStyle name="Output 2 11 10" xfId="1587" xr:uid="{00000000-0005-0000-0000-000053160000}"/>
    <cellStyle name="Output 2 11 10 2" xfId="6094" xr:uid="{00000000-0005-0000-0000-000054160000}"/>
    <cellStyle name="Output 2 11 10 3" xfId="7992" xr:uid="{00000000-0005-0000-0000-000055160000}"/>
    <cellStyle name="Output 2 11 10 4" xfId="3816" xr:uid="{00000000-0005-0000-0000-000056160000}"/>
    <cellStyle name="Output 2 11 11" xfId="1588" xr:uid="{00000000-0005-0000-0000-000057160000}"/>
    <cellStyle name="Output 2 11 11 2" xfId="6095" xr:uid="{00000000-0005-0000-0000-000058160000}"/>
    <cellStyle name="Output 2 11 11 3" xfId="7993" xr:uid="{00000000-0005-0000-0000-000059160000}"/>
    <cellStyle name="Output 2 11 11 4" xfId="3817" xr:uid="{00000000-0005-0000-0000-00005A160000}"/>
    <cellStyle name="Output 2 11 12" xfId="1589" xr:uid="{00000000-0005-0000-0000-00005B160000}"/>
    <cellStyle name="Output 2 11 12 2" xfId="6096" xr:uid="{00000000-0005-0000-0000-00005C160000}"/>
    <cellStyle name="Output 2 11 12 3" xfId="7994" xr:uid="{00000000-0005-0000-0000-00005D160000}"/>
    <cellStyle name="Output 2 11 12 4" xfId="3818" xr:uid="{00000000-0005-0000-0000-00005E160000}"/>
    <cellStyle name="Output 2 11 13" xfId="1590" xr:uid="{00000000-0005-0000-0000-00005F160000}"/>
    <cellStyle name="Output 2 11 13 2" xfId="6097" xr:uid="{00000000-0005-0000-0000-000060160000}"/>
    <cellStyle name="Output 2 11 13 3" xfId="7995" xr:uid="{00000000-0005-0000-0000-000061160000}"/>
    <cellStyle name="Output 2 11 13 4" xfId="3819" xr:uid="{00000000-0005-0000-0000-000062160000}"/>
    <cellStyle name="Output 2 11 14" xfId="1591" xr:uid="{00000000-0005-0000-0000-000063160000}"/>
    <cellStyle name="Output 2 11 14 2" xfId="6098" xr:uid="{00000000-0005-0000-0000-000064160000}"/>
    <cellStyle name="Output 2 11 14 3" xfId="7996" xr:uid="{00000000-0005-0000-0000-000065160000}"/>
    <cellStyle name="Output 2 11 14 4" xfId="3820" xr:uid="{00000000-0005-0000-0000-000066160000}"/>
    <cellStyle name="Output 2 11 15" xfId="1592" xr:uid="{00000000-0005-0000-0000-000067160000}"/>
    <cellStyle name="Output 2 11 15 2" xfId="6099" xr:uid="{00000000-0005-0000-0000-000068160000}"/>
    <cellStyle name="Output 2 11 15 3" xfId="7997" xr:uid="{00000000-0005-0000-0000-000069160000}"/>
    <cellStyle name="Output 2 11 15 4" xfId="3821" xr:uid="{00000000-0005-0000-0000-00006A160000}"/>
    <cellStyle name="Output 2 11 16" xfId="1593" xr:uid="{00000000-0005-0000-0000-00006B160000}"/>
    <cellStyle name="Output 2 11 16 2" xfId="6100" xr:uid="{00000000-0005-0000-0000-00006C160000}"/>
    <cellStyle name="Output 2 11 16 3" xfId="7998" xr:uid="{00000000-0005-0000-0000-00006D160000}"/>
    <cellStyle name="Output 2 11 16 4" xfId="3822" xr:uid="{00000000-0005-0000-0000-00006E160000}"/>
    <cellStyle name="Output 2 11 17" xfId="1594" xr:uid="{00000000-0005-0000-0000-00006F160000}"/>
    <cellStyle name="Output 2 11 17 2" xfId="6101" xr:uid="{00000000-0005-0000-0000-000070160000}"/>
    <cellStyle name="Output 2 11 17 3" xfId="7999" xr:uid="{00000000-0005-0000-0000-000071160000}"/>
    <cellStyle name="Output 2 11 17 4" xfId="3823" xr:uid="{00000000-0005-0000-0000-000072160000}"/>
    <cellStyle name="Output 2 11 18" xfId="1595" xr:uid="{00000000-0005-0000-0000-000073160000}"/>
    <cellStyle name="Output 2 11 18 2" xfId="6102" xr:uid="{00000000-0005-0000-0000-000074160000}"/>
    <cellStyle name="Output 2 11 18 3" xfId="8000" xr:uid="{00000000-0005-0000-0000-000075160000}"/>
    <cellStyle name="Output 2 11 18 4" xfId="3824" xr:uid="{00000000-0005-0000-0000-000076160000}"/>
    <cellStyle name="Output 2 11 19" xfId="1596" xr:uid="{00000000-0005-0000-0000-000077160000}"/>
    <cellStyle name="Output 2 11 19 2" xfId="6103" xr:uid="{00000000-0005-0000-0000-000078160000}"/>
    <cellStyle name="Output 2 11 19 3" xfId="8001" xr:uid="{00000000-0005-0000-0000-000079160000}"/>
    <cellStyle name="Output 2 11 19 4" xfId="3825" xr:uid="{00000000-0005-0000-0000-00007A160000}"/>
    <cellStyle name="Output 2 11 2" xfId="1597" xr:uid="{00000000-0005-0000-0000-00007B160000}"/>
    <cellStyle name="Output 2 11 2 2" xfId="6104" xr:uid="{00000000-0005-0000-0000-00007C160000}"/>
    <cellStyle name="Output 2 11 2 3" xfId="8002" xr:uid="{00000000-0005-0000-0000-00007D160000}"/>
    <cellStyle name="Output 2 11 2 4" xfId="3826" xr:uid="{00000000-0005-0000-0000-00007E160000}"/>
    <cellStyle name="Output 2 11 20" xfId="1598" xr:uid="{00000000-0005-0000-0000-00007F160000}"/>
    <cellStyle name="Output 2 11 20 2" xfId="6105" xr:uid="{00000000-0005-0000-0000-000080160000}"/>
    <cellStyle name="Output 2 11 20 3" xfId="8003" xr:uid="{00000000-0005-0000-0000-000081160000}"/>
    <cellStyle name="Output 2 11 20 4" xfId="3827" xr:uid="{00000000-0005-0000-0000-000082160000}"/>
    <cellStyle name="Output 2 11 21" xfId="1599" xr:uid="{00000000-0005-0000-0000-000083160000}"/>
    <cellStyle name="Output 2 11 21 2" xfId="6106" xr:uid="{00000000-0005-0000-0000-000084160000}"/>
    <cellStyle name="Output 2 11 21 3" xfId="8004" xr:uid="{00000000-0005-0000-0000-000085160000}"/>
    <cellStyle name="Output 2 11 21 4" xfId="3828" xr:uid="{00000000-0005-0000-0000-000086160000}"/>
    <cellStyle name="Output 2 11 22" xfId="1600" xr:uid="{00000000-0005-0000-0000-000087160000}"/>
    <cellStyle name="Output 2 11 22 2" xfId="6107" xr:uid="{00000000-0005-0000-0000-000088160000}"/>
    <cellStyle name="Output 2 11 22 3" xfId="8005" xr:uid="{00000000-0005-0000-0000-000089160000}"/>
    <cellStyle name="Output 2 11 22 4" xfId="3829" xr:uid="{00000000-0005-0000-0000-00008A160000}"/>
    <cellStyle name="Output 2 11 23" xfId="1601" xr:uid="{00000000-0005-0000-0000-00008B160000}"/>
    <cellStyle name="Output 2 11 23 2" xfId="6108" xr:uid="{00000000-0005-0000-0000-00008C160000}"/>
    <cellStyle name="Output 2 11 23 3" xfId="8006" xr:uid="{00000000-0005-0000-0000-00008D160000}"/>
    <cellStyle name="Output 2 11 23 4" xfId="3830" xr:uid="{00000000-0005-0000-0000-00008E160000}"/>
    <cellStyle name="Output 2 11 24" xfId="6093" xr:uid="{00000000-0005-0000-0000-00008F160000}"/>
    <cellStyle name="Output 2 11 25" xfId="7991" xr:uid="{00000000-0005-0000-0000-000090160000}"/>
    <cellStyle name="Output 2 11 26" xfId="3815" xr:uid="{00000000-0005-0000-0000-000091160000}"/>
    <cellStyle name="Output 2 11 3" xfId="1602" xr:uid="{00000000-0005-0000-0000-000092160000}"/>
    <cellStyle name="Output 2 11 3 2" xfId="6109" xr:uid="{00000000-0005-0000-0000-000093160000}"/>
    <cellStyle name="Output 2 11 3 3" xfId="8007" xr:uid="{00000000-0005-0000-0000-000094160000}"/>
    <cellStyle name="Output 2 11 3 4" xfId="3831" xr:uid="{00000000-0005-0000-0000-000095160000}"/>
    <cellStyle name="Output 2 11 4" xfId="1603" xr:uid="{00000000-0005-0000-0000-000096160000}"/>
    <cellStyle name="Output 2 11 4 2" xfId="6110" xr:uid="{00000000-0005-0000-0000-000097160000}"/>
    <cellStyle name="Output 2 11 4 3" xfId="8008" xr:uid="{00000000-0005-0000-0000-000098160000}"/>
    <cellStyle name="Output 2 11 4 4" xfId="3832" xr:uid="{00000000-0005-0000-0000-000099160000}"/>
    <cellStyle name="Output 2 11 5" xfId="1604" xr:uid="{00000000-0005-0000-0000-00009A160000}"/>
    <cellStyle name="Output 2 11 5 2" xfId="6111" xr:uid="{00000000-0005-0000-0000-00009B160000}"/>
    <cellStyle name="Output 2 11 5 3" xfId="8009" xr:uid="{00000000-0005-0000-0000-00009C160000}"/>
    <cellStyle name="Output 2 11 5 4" xfId="3833" xr:uid="{00000000-0005-0000-0000-00009D160000}"/>
    <cellStyle name="Output 2 11 6" xfId="1605" xr:uid="{00000000-0005-0000-0000-00009E160000}"/>
    <cellStyle name="Output 2 11 6 2" xfId="6112" xr:uid="{00000000-0005-0000-0000-00009F160000}"/>
    <cellStyle name="Output 2 11 6 3" xfId="8010" xr:uid="{00000000-0005-0000-0000-0000A0160000}"/>
    <cellStyle name="Output 2 11 6 4" xfId="3834" xr:uid="{00000000-0005-0000-0000-0000A1160000}"/>
    <cellStyle name="Output 2 11 7" xfId="1606" xr:uid="{00000000-0005-0000-0000-0000A2160000}"/>
    <cellStyle name="Output 2 11 7 2" xfId="6113" xr:uid="{00000000-0005-0000-0000-0000A3160000}"/>
    <cellStyle name="Output 2 11 7 3" xfId="8011" xr:uid="{00000000-0005-0000-0000-0000A4160000}"/>
    <cellStyle name="Output 2 11 7 4" xfId="3835" xr:uid="{00000000-0005-0000-0000-0000A5160000}"/>
    <cellStyle name="Output 2 11 8" xfId="1607" xr:uid="{00000000-0005-0000-0000-0000A6160000}"/>
    <cellStyle name="Output 2 11 8 2" xfId="6114" xr:uid="{00000000-0005-0000-0000-0000A7160000}"/>
    <cellStyle name="Output 2 11 8 3" xfId="8012" xr:uid="{00000000-0005-0000-0000-0000A8160000}"/>
    <cellStyle name="Output 2 11 8 4" xfId="3836" xr:uid="{00000000-0005-0000-0000-0000A9160000}"/>
    <cellStyle name="Output 2 11 9" xfId="1608" xr:uid="{00000000-0005-0000-0000-0000AA160000}"/>
    <cellStyle name="Output 2 11 9 2" xfId="6115" xr:uid="{00000000-0005-0000-0000-0000AB160000}"/>
    <cellStyle name="Output 2 11 9 3" xfId="8013" xr:uid="{00000000-0005-0000-0000-0000AC160000}"/>
    <cellStyle name="Output 2 11 9 4" xfId="3837" xr:uid="{00000000-0005-0000-0000-0000AD160000}"/>
    <cellStyle name="Output 2 12" xfId="1609" xr:uid="{00000000-0005-0000-0000-0000AE160000}"/>
    <cellStyle name="Output 2 12 10" xfId="1610" xr:uid="{00000000-0005-0000-0000-0000AF160000}"/>
    <cellStyle name="Output 2 12 10 2" xfId="6117" xr:uid="{00000000-0005-0000-0000-0000B0160000}"/>
    <cellStyle name="Output 2 12 10 3" xfId="8015" xr:uid="{00000000-0005-0000-0000-0000B1160000}"/>
    <cellStyle name="Output 2 12 10 4" xfId="3839" xr:uid="{00000000-0005-0000-0000-0000B2160000}"/>
    <cellStyle name="Output 2 12 11" xfId="1611" xr:uid="{00000000-0005-0000-0000-0000B3160000}"/>
    <cellStyle name="Output 2 12 11 2" xfId="6118" xr:uid="{00000000-0005-0000-0000-0000B4160000}"/>
    <cellStyle name="Output 2 12 11 3" xfId="8016" xr:uid="{00000000-0005-0000-0000-0000B5160000}"/>
    <cellStyle name="Output 2 12 11 4" xfId="3840" xr:uid="{00000000-0005-0000-0000-0000B6160000}"/>
    <cellStyle name="Output 2 12 12" xfId="1612" xr:uid="{00000000-0005-0000-0000-0000B7160000}"/>
    <cellStyle name="Output 2 12 12 2" xfId="6119" xr:uid="{00000000-0005-0000-0000-0000B8160000}"/>
    <cellStyle name="Output 2 12 12 3" xfId="8017" xr:uid="{00000000-0005-0000-0000-0000B9160000}"/>
    <cellStyle name="Output 2 12 12 4" xfId="3841" xr:uid="{00000000-0005-0000-0000-0000BA160000}"/>
    <cellStyle name="Output 2 12 13" xfId="1613" xr:uid="{00000000-0005-0000-0000-0000BB160000}"/>
    <cellStyle name="Output 2 12 13 2" xfId="6120" xr:uid="{00000000-0005-0000-0000-0000BC160000}"/>
    <cellStyle name="Output 2 12 13 3" xfId="8018" xr:uid="{00000000-0005-0000-0000-0000BD160000}"/>
    <cellStyle name="Output 2 12 13 4" xfId="3842" xr:uid="{00000000-0005-0000-0000-0000BE160000}"/>
    <cellStyle name="Output 2 12 14" xfId="1614" xr:uid="{00000000-0005-0000-0000-0000BF160000}"/>
    <cellStyle name="Output 2 12 14 2" xfId="6121" xr:uid="{00000000-0005-0000-0000-0000C0160000}"/>
    <cellStyle name="Output 2 12 14 3" xfId="8019" xr:uid="{00000000-0005-0000-0000-0000C1160000}"/>
    <cellStyle name="Output 2 12 14 4" xfId="3843" xr:uid="{00000000-0005-0000-0000-0000C2160000}"/>
    <cellStyle name="Output 2 12 15" xfId="1615" xr:uid="{00000000-0005-0000-0000-0000C3160000}"/>
    <cellStyle name="Output 2 12 15 2" xfId="6122" xr:uid="{00000000-0005-0000-0000-0000C4160000}"/>
    <cellStyle name="Output 2 12 15 3" xfId="8020" xr:uid="{00000000-0005-0000-0000-0000C5160000}"/>
    <cellStyle name="Output 2 12 15 4" xfId="3844" xr:uid="{00000000-0005-0000-0000-0000C6160000}"/>
    <cellStyle name="Output 2 12 16" xfId="1616" xr:uid="{00000000-0005-0000-0000-0000C7160000}"/>
    <cellStyle name="Output 2 12 16 2" xfId="6123" xr:uid="{00000000-0005-0000-0000-0000C8160000}"/>
    <cellStyle name="Output 2 12 16 3" xfId="8021" xr:uid="{00000000-0005-0000-0000-0000C9160000}"/>
    <cellStyle name="Output 2 12 16 4" xfId="3845" xr:uid="{00000000-0005-0000-0000-0000CA160000}"/>
    <cellStyle name="Output 2 12 17" xfId="1617" xr:uid="{00000000-0005-0000-0000-0000CB160000}"/>
    <cellStyle name="Output 2 12 17 2" xfId="6124" xr:uid="{00000000-0005-0000-0000-0000CC160000}"/>
    <cellStyle name="Output 2 12 17 3" xfId="8022" xr:uid="{00000000-0005-0000-0000-0000CD160000}"/>
    <cellStyle name="Output 2 12 17 4" xfId="3846" xr:uid="{00000000-0005-0000-0000-0000CE160000}"/>
    <cellStyle name="Output 2 12 18" xfId="1618" xr:uid="{00000000-0005-0000-0000-0000CF160000}"/>
    <cellStyle name="Output 2 12 18 2" xfId="6125" xr:uid="{00000000-0005-0000-0000-0000D0160000}"/>
    <cellStyle name="Output 2 12 18 3" xfId="8023" xr:uid="{00000000-0005-0000-0000-0000D1160000}"/>
    <cellStyle name="Output 2 12 18 4" xfId="3847" xr:uid="{00000000-0005-0000-0000-0000D2160000}"/>
    <cellStyle name="Output 2 12 19" xfId="1619" xr:uid="{00000000-0005-0000-0000-0000D3160000}"/>
    <cellStyle name="Output 2 12 19 2" xfId="6126" xr:uid="{00000000-0005-0000-0000-0000D4160000}"/>
    <cellStyle name="Output 2 12 19 3" xfId="8024" xr:uid="{00000000-0005-0000-0000-0000D5160000}"/>
    <cellStyle name="Output 2 12 19 4" xfId="3848" xr:uid="{00000000-0005-0000-0000-0000D6160000}"/>
    <cellStyle name="Output 2 12 2" xfId="1620" xr:uid="{00000000-0005-0000-0000-0000D7160000}"/>
    <cellStyle name="Output 2 12 2 2" xfId="6127" xr:uid="{00000000-0005-0000-0000-0000D8160000}"/>
    <cellStyle name="Output 2 12 2 3" xfId="8025" xr:uid="{00000000-0005-0000-0000-0000D9160000}"/>
    <cellStyle name="Output 2 12 2 4" xfId="3849" xr:uid="{00000000-0005-0000-0000-0000DA160000}"/>
    <cellStyle name="Output 2 12 20" xfId="1621" xr:uid="{00000000-0005-0000-0000-0000DB160000}"/>
    <cellStyle name="Output 2 12 20 2" xfId="6128" xr:uid="{00000000-0005-0000-0000-0000DC160000}"/>
    <cellStyle name="Output 2 12 20 3" xfId="8026" xr:uid="{00000000-0005-0000-0000-0000DD160000}"/>
    <cellStyle name="Output 2 12 20 4" xfId="3850" xr:uid="{00000000-0005-0000-0000-0000DE160000}"/>
    <cellStyle name="Output 2 12 21" xfId="1622" xr:uid="{00000000-0005-0000-0000-0000DF160000}"/>
    <cellStyle name="Output 2 12 21 2" xfId="6129" xr:uid="{00000000-0005-0000-0000-0000E0160000}"/>
    <cellStyle name="Output 2 12 21 3" xfId="8027" xr:uid="{00000000-0005-0000-0000-0000E1160000}"/>
    <cellStyle name="Output 2 12 21 4" xfId="3851" xr:uid="{00000000-0005-0000-0000-0000E2160000}"/>
    <cellStyle name="Output 2 12 22" xfId="1623" xr:uid="{00000000-0005-0000-0000-0000E3160000}"/>
    <cellStyle name="Output 2 12 22 2" xfId="6130" xr:uid="{00000000-0005-0000-0000-0000E4160000}"/>
    <cellStyle name="Output 2 12 22 3" xfId="8028" xr:uid="{00000000-0005-0000-0000-0000E5160000}"/>
    <cellStyle name="Output 2 12 22 4" xfId="3852" xr:uid="{00000000-0005-0000-0000-0000E6160000}"/>
    <cellStyle name="Output 2 12 23" xfId="1624" xr:uid="{00000000-0005-0000-0000-0000E7160000}"/>
    <cellStyle name="Output 2 12 23 2" xfId="6131" xr:uid="{00000000-0005-0000-0000-0000E8160000}"/>
    <cellStyle name="Output 2 12 23 3" xfId="8029" xr:uid="{00000000-0005-0000-0000-0000E9160000}"/>
    <cellStyle name="Output 2 12 23 4" xfId="3853" xr:uid="{00000000-0005-0000-0000-0000EA160000}"/>
    <cellStyle name="Output 2 12 24" xfId="6116" xr:uid="{00000000-0005-0000-0000-0000EB160000}"/>
    <cellStyle name="Output 2 12 25" xfId="8014" xr:uid="{00000000-0005-0000-0000-0000EC160000}"/>
    <cellStyle name="Output 2 12 26" xfId="3838" xr:uid="{00000000-0005-0000-0000-0000ED160000}"/>
    <cellStyle name="Output 2 12 3" xfId="1625" xr:uid="{00000000-0005-0000-0000-0000EE160000}"/>
    <cellStyle name="Output 2 12 3 2" xfId="6132" xr:uid="{00000000-0005-0000-0000-0000EF160000}"/>
    <cellStyle name="Output 2 12 3 3" xfId="8030" xr:uid="{00000000-0005-0000-0000-0000F0160000}"/>
    <cellStyle name="Output 2 12 3 4" xfId="3854" xr:uid="{00000000-0005-0000-0000-0000F1160000}"/>
    <cellStyle name="Output 2 12 4" xfId="1626" xr:uid="{00000000-0005-0000-0000-0000F2160000}"/>
    <cellStyle name="Output 2 12 4 2" xfId="6133" xr:uid="{00000000-0005-0000-0000-0000F3160000}"/>
    <cellStyle name="Output 2 12 4 3" xfId="8031" xr:uid="{00000000-0005-0000-0000-0000F4160000}"/>
    <cellStyle name="Output 2 12 4 4" xfId="3855" xr:uid="{00000000-0005-0000-0000-0000F5160000}"/>
    <cellStyle name="Output 2 12 5" xfId="1627" xr:uid="{00000000-0005-0000-0000-0000F6160000}"/>
    <cellStyle name="Output 2 12 5 2" xfId="6134" xr:uid="{00000000-0005-0000-0000-0000F7160000}"/>
    <cellStyle name="Output 2 12 5 3" xfId="8032" xr:uid="{00000000-0005-0000-0000-0000F8160000}"/>
    <cellStyle name="Output 2 12 5 4" xfId="3856" xr:uid="{00000000-0005-0000-0000-0000F9160000}"/>
    <cellStyle name="Output 2 12 6" xfId="1628" xr:uid="{00000000-0005-0000-0000-0000FA160000}"/>
    <cellStyle name="Output 2 12 6 2" xfId="6135" xr:uid="{00000000-0005-0000-0000-0000FB160000}"/>
    <cellStyle name="Output 2 12 6 3" xfId="8033" xr:uid="{00000000-0005-0000-0000-0000FC160000}"/>
    <cellStyle name="Output 2 12 6 4" xfId="3857" xr:uid="{00000000-0005-0000-0000-0000FD160000}"/>
    <cellStyle name="Output 2 12 7" xfId="1629" xr:uid="{00000000-0005-0000-0000-0000FE160000}"/>
    <cellStyle name="Output 2 12 7 2" xfId="6136" xr:uid="{00000000-0005-0000-0000-0000FF160000}"/>
    <cellStyle name="Output 2 12 7 3" xfId="8034" xr:uid="{00000000-0005-0000-0000-000000170000}"/>
    <cellStyle name="Output 2 12 7 4" xfId="3858" xr:uid="{00000000-0005-0000-0000-000001170000}"/>
    <cellStyle name="Output 2 12 8" xfId="1630" xr:uid="{00000000-0005-0000-0000-000002170000}"/>
    <cellStyle name="Output 2 12 8 2" xfId="6137" xr:uid="{00000000-0005-0000-0000-000003170000}"/>
    <cellStyle name="Output 2 12 8 3" xfId="8035" xr:uid="{00000000-0005-0000-0000-000004170000}"/>
    <cellStyle name="Output 2 12 8 4" xfId="3859" xr:uid="{00000000-0005-0000-0000-000005170000}"/>
    <cellStyle name="Output 2 12 9" xfId="1631" xr:uid="{00000000-0005-0000-0000-000006170000}"/>
    <cellStyle name="Output 2 12 9 2" xfId="6138" xr:uid="{00000000-0005-0000-0000-000007170000}"/>
    <cellStyle name="Output 2 12 9 3" xfId="8036" xr:uid="{00000000-0005-0000-0000-000008170000}"/>
    <cellStyle name="Output 2 12 9 4" xfId="3860" xr:uid="{00000000-0005-0000-0000-000009170000}"/>
    <cellStyle name="Output 2 13" xfId="1632" xr:uid="{00000000-0005-0000-0000-00000A170000}"/>
    <cellStyle name="Output 2 13 10" xfId="1633" xr:uid="{00000000-0005-0000-0000-00000B170000}"/>
    <cellStyle name="Output 2 13 10 2" xfId="6140" xr:uid="{00000000-0005-0000-0000-00000C170000}"/>
    <cellStyle name="Output 2 13 10 3" xfId="8038" xr:uid="{00000000-0005-0000-0000-00000D170000}"/>
    <cellStyle name="Output 2 13 10 4" xfId="3862" xr:uid="{00000000-0005-0000-0000-00000E170000}"/>
    <cellStyle name="Output 2 13 11" xfId="1634" xr:uid="{00000000-0005-0000-0000-00000F170000}"/>
    <cellStyle name="Output 2 13 11 2" xfId="6141" xr:uid="{00000000-0005-0000-0000-000010170000}"/>
    <cellStyle name="Output 2 13 11 3" xfId="8039" xr:uid="{00000000-0005-0000-0000-000011170000}"/>
    <cellStyle name="Output 2 13 11 4" xfId="3863" xr:uid="{00000000-0005-0000-0000-000012170000}"/>
    <cellStyle name="Output 2 13 12" xfId="1635" xr:uid="{00000000-0005-0000-0000-000013170000}"/>
    <cellStyle name="Output 2 13 12 2" xfId="6142" xr:uid="{00000000-0005-0000-0000-000014170000}"/>
    <cellStyle name="Output 2 13 12 3" xfId="8040" xr:uid="{00000000-0005-0000-0000-000015170000}"/>
    <cellStyle name="Output 2 13 12 4" xfId="3864" xr:uid="{00000000-0005-0000-0000-000016170000}"/>
    <cellStyle name="Output 2 13 13" xfId="1636" xr:uid="{00000000-0005-0000-0000-000017170000}"/>
    <cellStyle name="Output 2 13 13 2" xfId="6143" xr:uid="{00000000-0005-0000-0000-000018170000}"/>
    <cellStyle name="Output 2 13 13 3" xfId="8041" xr:uid="{00000000-0005-0000-0000-000019170000}"/>
    <cellStyle name="Output 2 13 13 4" xfId="3865" xr:uid="{00000000-0005-0000-0000-00001A170000}"/>
    <cellStyle name="Output 2 13 14" xfId="1637" xr:uid="{00000000-0005-0000-0000-00001B170000}"/>
    <cellStyle name="Output 2 13 14 2" xfId="6144" xr:uid="{00000000-0005-0000-0000-00001C170000}"/>
    <cellStyle name="Output 2 13 14 3" xfId="8042" xr:uid="{00000000-0005-0000-0000-00001D170000}"/>
    <cellStyle name="Output 2 13 14 4" xfId="3866" xr:uid="{00000000-0005-0000-0000-00001E170000}"/>
    <cellStyle name="Output 2 13 15" xfId="1638" xr:uid="{00000000-0005-0000-0000-00001F170000}"/>
    <cellStyle name="Output 2 13 15 2" xfId="6145" xr:uid="{00000000-0005-0000-0000-000020170000}"/>
    <cellStyle name="Output 2 13 15 3" xfId="8043" xr:uid="{00000000-0005-0000-0000-000021170000}"/>
    <cellStyle name="Output 2 13 15 4" xfId="3867" xr:uid="{00000000-0005-0000-0000-000022170000}"/>
    <cellStyle name="Output 2 13 16" xfId="1639" xr:uid="{00000000-0005-0000-0000-000023170000}"/>
    <cellStyle name="Output 2 13 16 2" xfId="6146" xr:uid="{00000000-0005-0000-0000-000024170000}"/>
    <cellStyle name="Output 2 13 16 3" xfId="8044" xr:uid="{00000000-0005-0000-0000-000025170000}"/>
    <cellStyle name="Output 2 13 16 4" xfId="3868" xr:uid="{00000000-0005-0000-0000-000026170000}"/>
    <cellStyle name="Output 2 13 17" xfId="1640" xr:uid="{00000000-0005-0000-0000-000027170000}"/>
    <cellStyle name="Output 2 13 17 2" xfId="6147" xr:uid="{00000000-0005-0000-0000-000028170000}"/>
    <cellStyle name="Output 2 13 17 3" xfId="8045" xr:uid="{00000000-0005-0000-0000-000029170000}"/>
    <cellStyle name="Output 2 13 17 4" xfId="3869" xr:uid="{00000000-0005-0000-0000-00002A170000}"/>
    <cellStyle name="Output 2 13 18" xfId="1641" xr:uid="{00000000-0005-0000-0000-00002B170000}"/>
    <cellStyle name="Output 2 13 18 2" xfId="6148" xr:uid="{00000000-0005-0000-0000-00002C170000}"/>
    <cellStyle name="Output 2 13 18 3" xfId="8046" xr:uid="{00000000-0005-0000-0000-00002D170000}"/>
    <cellStyle name="Output 2 13 18 4" xfId="3870" xr:uid="{00000000-0005-0000-0000-00002E170000}"/>
    <cellStyle name="Output 2 13 19" xfId="1642" xr:uid="{00000000-0005-0000-0000-00002F170000}"/>
    <cellStyle name="Output 2 13 19 2" xfId="6149" xr:uid="{00000000-0005-0000-0000-000030170000}"/>
    <cellStyle name="Output 2 13 19 3" xfId="8047" xr:uid="{00000000-0005-0000-0000-000031170000}"/>
    <cellStyle name="Output 2 13 19 4" xfId="3871" xr:uid="{00000000-0005-0000-0000-000032170000}"/>
    <cellStyle name="Output 2 13 2" xfId="1643" xr:uid="{00000000-0005-0000-0000-000033170000}"/>
    <cellStyle name="Output 2 13 2 2" xfId="6150" xr:uid="{00000000-0005-0000-0000-000034170000}"/>
    <cellStyle name="Output 2 13 2 3" xfId="8048" xr:uid="{00000000-0005-0000-0000-000035170000}"/>
    <cellStyle name="Output 2 13 2 4" xfId="3872" xr:uid="{00000000-0005-0000-0000-000036170000}"/>
    <cellStyle name="Output 2 13 20" xfId="1644" xr:uid="{00000000-0005-0000-0000-000037170000}"/>
    <cellStyle name="Output 2 13 20 2" xfId="6151" xr:uid="{00000000-0005-0000-0000-000038170000}"/>
    <cellStyle name="Output 2 13 20 3" xfId="8049" xr:uid="{00000000-0005-0000-0000-000039170000}"/>
    <cellStyle name="Output 2 13 20 4" xfId="3873" xr:uid="{00000000-0005-0000-0000-00003A170000}"/>
    <cellStyle name="Output 2 13 21" xfId="1645" xr:uid="{00000000-0005-0000-0000-00003B170000}"/>
    <cellStyle name="Output 2 13 21 2" xfId="6152" xr:uid="{00000000-0005-0000-0000-00003C170000}"/>
    <cellStyle name="Output 2 13 21 3" xfId="8050" xr:uid="{00000000-0005-0000-0000-00003D170000}"/>
    <cellStyle name="Output 2 13 21 4" xfId="3874" xr:uid="{00000000-0005-0000-0000-00003E170000}"/>
    <cellStyle name="Output 2 13 22" xfId="1646" xr:uid="{00000000-0005-0000-0000-00003F170000}"/>
    <cellStyle name="Output 2 13 22 2" xfId="6153" xr:uid="{00000000-0005-0000-0000-000040170000}"/>
    <cellStyle name="Output 2 13 22 3" xfId="8051" xr:uid="{00000000-0005-0000-0000-000041170000}"/>
    <cellStyle name="Output 2 13 22 4" xfId="3875" xr:uid="{00000000-0005-0000-0000-000042170000}"/>
    <cellStyle name="Output 2 13 23" xfId="1647" xr:uid="{00000000-0005-0000-0000-000043170000}"/>
    <cellStyle name="Output 2 13 23 2" xfId="6154" xr:uid="{00000000-0005-0000-0000-000044170000}"/>
    <cellStyle name="Output 2 13 23 3" xfId="8052" xr:uid="{00000000-0005-0000-0000-000045170000}"/>
    <cellStyle name="Output 2 13 23 4" xfId="3876" xr:uid="{00000000-0005-0000-0000-000046170000}"/>
    <cellStyle name="Output 2 13 24" xfId="6139" xr:uid="{00000000-0005-0000-0000-000047170000}"/>
    <cellStyle name="Output 2 13 25" xfId="8037" xr:uid="{00000000-0005-0000-0000-000048170000}"/>
    <cellStyle name="Output 2 13 26" xfId="3861" xr:uid="{00000000-0005-0000-0000-000049170000}"/>
    <cellStyle name="Output 2 13 3" xfId="1648" xr:uid="{00000000-0005-0000-0000-00004A170000}"/>
    <cellStyle name="Output 2 13 3 2" xfId="6155" xr:uid="{00000000-0005-0000-0000-00004B170000}"/>
    <cellStyle name="Output 2 13 3 3" xfId="8053" xr:uid="{00000000-0005-0000-0000-00004C170000}"/>
    <cellStyle name="Output 2 13 3 4" xfId="3877" xr:uid="{00000000-0005-0000-0000-00004D170000}"/>
    <cellStyle name="Output 2 13 4" xfId="1649" xr:uid="{00000000-0005-0000-0000-00004E170000}"/>
    <cellStyle name="Output 2 13 4 2" xfId="6156" xr:uid="{00000000-0005-0000-0000-00004F170000}"/>
    <cellStyle name="Output 2 13 4 3" xfId="8054" xr:uid="{00000000-0005-0000-0000-000050170000}"/>
    <cellStyle name="Output 2 13 4 4" xfId="3878" xr:uid="{00000000-0005-0000-0000-000051170000}"/>
    <cellStyle name="Output 2 13 5" xfId="1650" xr:uid="{00000000-0005-0000-0000-000052170000}"/>
    <cellStyle name="Output 2 13 5 2" xfId="6157" xr:uid="{00000000-0005-0000-0000-000053170000}"/>
    <cellStyle name="Output 2 13 5 3" xfId="8055" xr:uid="{00000000-0005-0000-0000-000054170000}"/>
    <cellStyle name="Output 2 13 5 4" xfId="3879" xr:uid="{00000000-0005-0000-0000-000055170000}"/>
    <cellStyle name="Output 2 13 6" xfId="1651" xr:uid="{00000000-0005-0000-0000-000056170000}"/>
    <cellStyle name="Output 2 13 6 2" xfId="6158" xr:uid="{00000000-0005-0000-0000-000057170000}"/>
    <cellStyle name="Output 2 13 6 3" xfId="8056" xr:uid="{00000000-0005-0000-0000-000058170000}"/>
    <cellStyle name="Output 2 13 6 4" xfId="3880" xr:uid="{00000000-0005-0000-0000-000059170000}"/>
    <cellStyle name="Output 2 13 7" xfId="1652" xr:uid="{00000000-0005-0000-0000-00005A170000}"/>
    <cellStyle name="Output 2 13 7 2" xfId="6159" xr:uid="{00000000-0005-0000-0000-00005B170000}"/>
    <cellStyle name="Output 2 13 7 3" xfId="8057" xr:uid="{00000000-0005-0000-0000-00005C170000}"/>
    <cellStyle name="Output 2 13 7 4" xfId="3881" xr:uid="{00000000-0005-0000-0000-00005D170000}"/>
    <cellStyle name="Output 2 13 8" xfId="1653" xr:uid="{00000000-0005-0000-0000-00005E170000}"/>
    <cellStyle name="Output 2 13 8 2" xfId="6160" xr:uid="{00000000-0005-0000-0000-00005F170000}"/>
    <cellStyle name="Output 2 13 8 3" xfId="8058" xr:uid="{00000000-0005-0000-0000-000060170000}"/>
    <cellStyle name="Output 2 13 8 4" xfId="3882" xr:uid="{00000000-0005-0000-0000-000061170000}"/>
    <cellStyle name="Output 2 13 9" xfId="1654" xr:uid="{00000000-0005-0000-0000-000062170000}"/>
    <cellStyle name="Output 2 13 9 2" xfId="6161" xr:uid="{00000000-0005-0000-0000-000063170000}"/>
    <cellStyle name="Output 2 13 9 3" xfId="8059" xr:uid="{00000000-0005-0000-0000-000064170000}"/>
    <cellStyle name="Output 2 13 9 4" xfId="3883" xr:uid="{00000000-0005-0000-0000-000065170000}"/>
    <cellStyle name="Output 2 14" xfId="1655" xr:uid="{00000000-0005-0000-0000-000066170000}"/>
    <cellStyle name="Output 2 14 10" xfId="1656" xr:uid="{00000000-0005-0000-0000-000067170000}"/>
    <cellStyle name="Output 2 14 10 2" xfId="6163" xr:uid="{00000000-0005-0000-0000-000068170000}"/>
    <cellStyle name="Output 2 14 10 3" xfId="8061" xr:uid="{00000000-0005-0000-0000-000069170000}"/>
    <cellStyle name="Output 2 14 10 4" xfId="3885" xr:uid="{00000000-0005-0000-0000-00006A170000}"/>
    <cellStyle name="Output 2 14 11" xfId="1657" xr:uid="{00000000-0005-0000-0000-00006B170000}"/>
    <cellStyle name="Output 2 14 11 2" xfId="6164" xr:uid="{00000000-0005-0000-0000-00006C170000}"/>
    <cellStyle name="Output 2 14 11 3" xfId="8062" xr:uid="{00000000-0005-0000-0000-00006D170000}"/>
    <cellStyle name="Output 2 14 11 4" xfId="3886" xr:uid="{00000000-0005-0000-0000-00006E170000}"/>
    <cellStyle name="Output 2 14 12" xfId="1658" xr:uid="{00000000-0005-0000-0000-00006F170000}"/>
    <cellStyle name="Output 2 14 12 2" xfId="6165" xr:uid="{00000000-0005-0000-0000-000070170000}"/>
    <cellStyle name="Output 2 14 12 3" xfId="8063" xr:uid="{00000000-0005-0000-0000-000071170000}"/>
    <cellStyle name="Output 2 14 12 4" xfId="3887" xr:uid="{00000000-0005-0000-0000-000072170000}"/>
    <cellStyle name="Output 2 14 13" xfId="1659" xr:uid="{00000000-0005-0000-0000-000073170000}"/>
    <cellStyle name="Output 2 14 13 2" xfId="6166" xr:uid="{00000000-0005-0000-0000-000074170000}"/>
    <cellStyle name="Output 2 14 13 3" xfId="8064" xr:uid="{00000000-0005-0000-0000-000075170000}"/>
    <cellStyle name="Output 2 14 13 4" xfId="3888" xr:uid="{00000000-0005-0000-0000-000076170000}"/>
    <cellStyle name="Output 2 14 14" xfId="1660" xr:uid="{00000000-0005-0000-0000-000077170000}"/>
    <cellStyle name="Output 2 14 14 2" xfId="6167" xr:uid="{00000000-0005-0000-0000-000078170000}"/>
    <cellStyle name="Output 2 14 14 3" xfId="8065" xr:uid="{00000000-0005-0000-0000-000079170000}"/>
    <cellStyle name="Output 2 14 14 4" xfId="3889" xr:uid="{00000000-0005-0000-0000-00007A170000}"/>
    <cellStyle name="Output 2 14 15" xfId="1661" xr:uid="{00000000-0005-0000-0000-00007B170000}"/>
    <cellStyle name="Output 2 14 15 2" xfId="6168" xr:uid="{00000000-0005-0000-0000-00007C170000}"/>
    <cellStyle name="Output 2 14 15 3" xfId="8066" xr:uid="{00000000-0005-0000-0000-00007D170000}"/>
    <cellStyle name="Output 2 14 15 4" xfId="3890" xr:uid="{00000000-0005-0000-0000-00007E170000}"/>
    <cellStyle name="Output 2 14 16" xfId="1662" xr:uid="{00000000-0005-0000-0000-00007F170000}"/>
    <cellStyle name="Output 2 14 16 2" xfId="6169" xr:uid="{00000000-0005-0000-0000-000080170000}"/>
    <cellStyle name="Output 2 14 16 3" xfId="8067" xr:uid="{00000000-0005-0000-0000-000081170000}"/>
    <cellStyle name="Output 2 14 16 4" xfId="3891" xr:uid="{00000000-0005-0000-0000-000082170000}"/>
    <cellStyle name="Output 2 14 17" xfId="1663" xr:uid="{00000000-0005-0000-0000-000083170000}"/>
    <cellStyle name="Output 2 14 17 2" xfId="6170" xr:uid="{00000000-0005-0000-0000-000084170000}"/>
    <cellStyle name="Output 2 14 17 3" xfId="8068" xr:uid="{00000000-0005-0000-0000-000085170000}"/>
    <cellStyle name="Output 2 14 17 4" xfId="3892" xr:uid="{00000000-0005-0000-0000-000086170000}"/>
    <cellStyle name="Output 2 14 18" xfId="1664" xr:uid="{00000000-0005-0000-0000-000087170000}"/>
    <cellStyle name="Output 2 14 18 2" xfId="6171" xr:uid="{00000000-0005-0000-0000-000088170000}"/>
    <cellStyle name="Output 2 14 18 3" xfId="8069" xr:uid="{00000000-0005-0000-0000-000089170000}"/>
    <cellStyle name="Output 2 14 18 4" xfId="3893" xr:uid="{00000000-0005-0000-0000-00008A170000}"/>
    <cellStyle name="Output 2 14 19" xfId="1665" xr:uid="{00000000-0005-0000-0000-00008B170000}"/>
    <cellStyle name="Output 2 14 19 2" xfId="6172" xr:uid="{00000000-0005-0000-0000-00008C170000}"/>
    <cellStyle name="Output 2 14 19 3" xfId="8070" xr:uid="{00000000-0005-0000-0000-00008D170000}"/>
    <cellStyle name="Output 2 14 19 4" xfId="3894" xr:uid="{00000000-0005-0000-0000-00008E170000}"/>
    <cellStyle name="Output 2 14 2" xfId="1666" xr:uid="{00000000-0005-0000-0000-00008F170000}"/>
    <cellStyle name="Output 2 14 2 2" xfId="6173" xr:uid="{00000000-0005-0000-0000-000090170000}"/>
    <cellStyle name="Output 2 14 2 3" xfId="8071" xr:uid="{00000000-0005-0000-0000-000091170000}"/>
    <cellStyle name="Output 2 14 2 4" xfId="3895" xr:uid="{00000000-0005-0000-0000-000092170000}"/>
    <cellStyle name="Output 2 14 20" xfId="1667" xr:uid="{00000000-0005-0000-0000-000093170000}"/>
    <cellStyle name="Output 2 14 20 2" xfId="6174" xr:uid="{00000000-0005-0000-0000-000094170000}"/>
    <cellStyle name="Output 2 14 20 3" xfId="8072" xr:uid="{00000000-0005-0000-0000-000095170000}"/>
    <cellStyle name="Output 2 14 20 4" xfId="3896" xr:uid="{00000000-0005-0000-0000-000096170000}"/>
    <cellStyle name="Output 2 14 21" xfId="1668" xr:uid="{00000000-0005-0000-0000-000097170000}"/>
    <cellStyle name="Output 2 14 21 2" xfId="6175" xr:uid="{00000000-0005-0000-0000-000098170000}"/>
    <cellStyle name="Output 2 14 21 3" xfId="8073" xr:uid="{00000000-0005-0000-0000-000099170000}"/>
    <cellStyle name="Output 2 14 21 4" xfId="3897" xr:uid="{00000000-0005-0000-0000-00009A170000}"/>
    <cellStyle name="Output 2 14 22" xfId="1669" xr:uid="{00000000-0005-0000-0000-00009B170000}"/>
    <cellStyle name="Output 2 14 22 2" xfId="6176" xr:uid="{00000000-0005-0000-0000-00009C170000}"/>
    <cellStyle name="Output 2 14 22 3" xfId="8074" xr:uid="{00000000-0005-0000-0000-00009D170000}"/>
    <cellStyle name="Output 2 14 22 4" xfId="3898" xr:uid="{00000000-0005-0000-0000-00009E170000}"/>
    <cellStyle name="Output 2 14 23" xfId="1670" xr:uid="{00000000-0005-0000-0000-00009F170000}"/>
    <cellStyle name="Output 2 14 23 2" xfId="6177" xr:uid="{00000000-0005-0000-0000-0000A0170000}"/>
    <cellStyle name="Output 2 14 23 3" xfId="8075" xr:uid="{00000000-0005-0000-0000-0000A1170000}"/>
    <cellStyle name="Output 2 14 23 4" xfId="3899" xr:uid="{00000000-0005-0000-0000-0000A2170000}"/>
    <cellStyle name="Output 2 14 24" xfId="6162" xr:uid="{00000000-0005-0000-0000-0000A3170000}"/>
    <cellStyle name="Output 2 14 25" xfId="8060" xr:uid="{00000000-0005-0000-0000-0000A4170000}"/>
    <cellStyle name="Output 2 14 26" xfId="3884" xr:uid="{00000000-0005-0000-0000-0000A5170000}"/>
    <cellStyle name="Output 2 14 3" xfId="1671" xr:uid="{00000000-0005-0000-0000-0000A6170000}"/>
    <cellStyle name="Output 2 14 3 2" xfId="6178" xr:uid="{00000000-0005-0000-0000-0000A7170000}"/>
    <cellStyle name="Output 2 14 3 3" xfId="8076" xr:uid="{00000000-0005-0000-0000-0000A8170000}"/>
    <cellStyle name="Output 2 14 3 4" xfId="3900" xr:uid="{00000000-0005-0000-0000-0000A9170000}"/>
    <cellStyle name="Output 2 14 4" xfId="1672" xr:uid="{00000000-0005-0000-0000-0000AA170000}"/>
    <cellStyle name="Output 2 14 4 2" xfId="6179" xr:uid="{00000000-0005-0000-0000-0000AB170000}"/>
    <cellStyle name="Output 2 14 4 3" xfId="8077" xr:uid="{00000000-0005-0000-0000-0000AC170000}"/>
    <cellStyle name="Output 2 14 4 4" xfId="3901" xr:uid="{00000000-0005-0000-0000-0000AD170000}"/>
    <cellStyle name="Output 2 14 5" xfId="1673" xr:uid="{00000000-0005-0000-0000-0000AE170000}"/>
    <cellStyle name="Output 2 14 5 2" xfId="6180" xr:uid="{00000000-0005-0000-0000-0000AF170000}"/>
    <cellStyle name="Output 2 14 5 3" xfId="8078" xr:uid="{00000000-0005-0000-0000-0000B0170000}"/>
    <cellStyle name="Output 2 14 5 4" xfId="3902" xr:uid="{00000000-0005-0000-0000-0000B1170000}"/>
    <cellStyle name="Output 2 14 6" xfId="1674" xr:uid="{00000000-0005-0000-0000-0000B2170000}"/>
    <cellStyle name="Output 2 14 6 2" xfId="6181" xr:uid="{00000000-0005-0000-0000-0000B3170000}"/>
    <cellStyle name="Output 2 14 6 3" xfId="8079" xr:uid="{00000000-0005-0000-0000-0000B4170000}"/>
    <cellStyle name="Output 2 14 6 4" xfId="3903" xr:uid="{00000000-0005-0000-0000-0000B5170000}"/>
    <cellStyle name="Output 2 14 7" xfId="1675" xr:uid="{00000000-0005-0000-0000-0000B6170000}"/>
    <cellStyle name="Output 2 14 7 2" xfId="6182" xr:uid="{00000000-0005-0000-0000-0000B7170000}"/>
    <cellStyle name="Output 2 14 7 3" xfId="8080" xr:uid="{00000000-0005-0000-0000-0000B8170000}"/>
    <cellStyle name="Output 2 14 7 4" xfId="3904" xr:uid="{00000000-0005-0000-0000-0000B9170000}"/>
    <cellStyle name="Output 2 14 8" xfId="1676" xr:uid="{00000000-0005-0000-0000-0000BA170000}"/>
    <cellStyle name="Output 2 14 8 2" xfId="6183" xr:uid="{00000000-0005-0000-0000-0000BB170000}"/>
    <cellStyle name="Output 2 14 8 3" xfId="8081" xr:uid="{00000000-0005-0000-0000-0000BC170000}"/>
    <cellStyle name="Output 2 14 8 4" xfId="3905" xr:uid="{00000000-0005-0000-0000-0000BD170000}"/>
    <cellStyle name="Output 2 14 9" xfId="1677" xr:uid="{00000000-0005-0000-0000-0000BE170000}"/>
    <cellStyle name="Output 2 14 9 2" xfId="6184" xr:uid="{00000000-0005-0000-0000-0000BF170000}"/>
    <cellStyle name="Output 2 14 9 3" xfId="8082" xr:uid="{00000000-0005-0000-0000-0000C0170000}"/>
    <cellStyle name="Output 2 14 9 4" xfId="3906" xr:uid="{00000000-0005-0000-0000-0000C1170000}"/>
    <cellStyle name="Output 2 15" xfId="1678" xr:uid="{00000000-0005-0000-0000-0000C2170000}"/>
    <cellStyle name="Output 2 15 10" xfId="1679" xr:uid="{00000000-0005-0000-0000-0000C3170000}"/>
    <cellStyle name="Output 2 15 10 2" xfId="6186" xr:uid="{00000000-0005-0000-0000-0000C4170000}"/>
    <cellStyle name="Output 2 15 10 3" xfId="8084" xr:uid="{00000000-0005-0000-0000-0000C5170000}"/>
    <cellStyle name="Output 2 15 10 4" xfId="3908" xr:uid="{00000000-0005-0000-0000-0000C6170000}"/>
    <cellStyle name="Output 2 15 11" xfId="1680" xr:uid="{00000000-0005-0000-0000-0000C7170000}"/>
    <cellStyle name="Output 2 15 11 2" xfId="6187" xr:uid="{00000000-0005-0000-0000-0000C8170000}"/>
    <cellStyle name="Output 2 15 11 3" xfId="8085" xr:uid="{00000000-0005-0000-0000-0000C9170000}"/>
    <cellStyle name="Output 2 15 11 4" xfId="3909" xr:uid="{00000000-0005-0000-0000-0000CA170000}"/>
    <cellStyle name="Output 2 15 12" xfId="1681" xr:uid="{00000000-0005-0000-0000-0000CB170000}"/>
    <cellStyle name="Output 2 15 12 2" xfId="6188" xr:uid="{00000000-0005-0000-0000-0000CC170000}"/>
    <cellStyle name="Output 2 15 12 3" xfId="8086" xr:uid="{00000000-0005-0000-0000-0000CD170000}"/>
    <cellStyle name="Output 2 15 12 4" xfId="3910" xr:uid="{00000000-0005-0000-0000-0000CE170000}"/>
    <cellStyle name="Output 2 15 13" xfId="1682" xr:uid="{00000000-0005-0000-0000-0000CF170000}"/>
    <cellStyle name="Output 2 15 13 2" xfId="6189" xr:uid="{00000000-0005-0000-0000-0000D0170000}"/>
    <cellStyle name="Output 2 15 13 3" xfId="8087" xr:uid="{00000000-0005-0000-0000-0000D1170000}"/>
    <cellStyle name="Output 2 15 13 4" xfId="3911" xr:uid="{00000000-0005-0000-0000-0000D2170000}"/>
    <cellStyle name="Output 2 15 14" xfId="1683" xr:uid="{00000000-0005-0000-0000-0000D3170000}"/>
    <cellStyle name="Output 2 15 14 2" xfId="6190" xr:uid="{00000000-0005-0000-0000-0000D4170000}"/>
    <cellStyle name="Output 2 15 14 3" xfId="8088" xr:uid="{00000000-0005-0000-0000-0000D5170000}"/>
    <cellStyle name="Output 2 15 14 4" xfId="3912" xr:uid="{00000000-0005-0000-0000-0000D6170000}"/>
    <cellStyle name="Output 2 15 15" xfId="1684" xr:uid="{00000000-0005-0000-0000-0000D7170000}"/>
    <cellStyle name="Output 2 15 15 2" xfId="6191" xr:uid="{00000000-0005-0000-0000-0000D8170000}"/>
    <cellStyle name="Output 2 15 15 3" xfId="8089" xr:uid="{00000000-0005-0000-0000-0000D9170000}"/>
    <cellStyle name="Output 2 15 15 4" xfId="3913" xr:uid="{00000000-0005-0000-0000-0000DA170000}"/>
    <cellStyle name="Output 2 15 16" xfId="1685" xr:uid="{00000000-0005-0000-0000-0000DB170000}"/>
    <cellStyle name="Output 2 15 16 2" xfId="6192" xr:uid="{00000000-0005-0000-0000-0000DC170000}"/>
    <cellStyle name="Output 2 15 16 3" xfId="8090" xr:uid="{00000000-0005-0000-0000-0000DD170000}"/>
    <cellStyle name="Output 2 15 16 4" xfId="3914" xr:uid="{00000000-0005-0000-0000-0000DE170000}"/>
    <cellStyle name="Output 2 15 17" xfId="1686" xr:uid="{00000000-0005-0000-0000-0000DF170000}"/>
    <cellStyle name="Output 2 15 17 2" xfId="6193" xr:uid="{00000000-0005-0000-0000-0000E0170000}"/>
    <cellStyle name="Output 2 15 17 3" xfId="8091" xr:uid="{00000000-0005-0000-0000-0000E1170000}"/>
    <cellStyle name="Output 2 15 17 4" xfId="3915" xr:uid="{00000000-0005-0000-0000-0000E2170000}"/>
    <cellStyle name="Output 2 15 18" xfId="1687" xr:uid="{00000000-0005-0000-0000-0000E3170000}"/>
    <cellStyle name="Output 2 15 18 2" xfId="6194" xr:uid="{00000000-0005-0000-0000-0000E4170000}"/>
    <cellStyle name="Output 2 15 18 3" xfId="8092" xr:uid="{00000000-0005-0000-0000-0000E5170000}"/>
    <cellStyle name="Output 2 15 18 4" xfId="3916" xr:uid="{00000000-0005-0000-0000-0000E6170000}"/>
    <cellStyle name="Output 2 15 19" xfId="1688" xr:uid="{00000000-0005-0000-0000-0000E7170000}"/>
    <cellStyle name="Output 2 15 19 2" xfId="6195" xr:uid="{00000000-0005-0000-0000-0000E8170000}"/>
    <cellStyle name="Output 2 15 19 3" xfId="8093" xr:uid="{00000000-0005-0000-0000-0000E9170000}"/>
    <cellStyle name="Output 2 15 19 4" xfId="3917" xr:uid="{00000000-0005-0000-0000-0000EA170000}"/>
    <cellStyle name="Output 2 15 2" xfId="1689" xr:uid="{00000000-0005-0000-0000-0000EB170000}"/>
    <cellStyle name="Output 2 15 2 2" xfId="6196" xr:uid="{00000000-0005-0000-0000-0000EC170000}"/>
    <cellStyle name="Output 2 15 2 3" xfId="8094" xr:uid="{00000000-0005-0000-0000-0000ED170000}"/>
    <cellStyle name="Output 2 15 2 4" xfId="3918" xr:uid="{00000000-0005-0000-0000-0000EE170000}"/>
    <cellStyle name="Output 2 15 20" xfId="1690" xr:uid="{00000000-0005-0000-0000-0000EF170000}"/>
    <cellStyle name="Output 2 15 20 2" xfId="6197" xr:uid="{00000000-0005-0000-0000-0000F0170000}"/>
    <cellStyle name="Output 2 15 20 3" xfId="8095" xr:uid="{00000000-0005-0000-0000-0000F1170000}"/>
    <cellStyle name="Output 2 15 20 4" xfId="3919" xr:uid="{00000000-0005-0000-0000-0000F2170000}"/>
    <cellStyle name="Output 2 15 21" xfId="1691" xr:uid="{00000000-0005-0000-0000-0000F3170000}"/>
    <cellStyle name="Output 2 15 21 2" xfId="6198" xr:uid="{00000000-0005-0000-0000-0000F4170000}"/>
    <cellStyle name="Output 2 15 21 3" xfId="8096" xr:uid="{00000000-0005-0000-0000-0000F5170000}"/>
    <cellStyle name="Output 2 15 21 4" xfId="3920" xr:uid="{00000000-0005-0000-0000-0000F6170000}"/>
    <cellStyle name="Output 2 15 22" xfId="1692" xr:uid="{00000000-0005-0000-0000-0000F7170000}"/>
    <cellStyle name="Output 2 15 22 2" xfId="6199" xr:uid="{00000000-0005-0000-0000-0000F8170000}"/>
    <cellStyle name="Output 2 15 22 3" xfId="8097" xr:uid="{00000000-0005-0000-0000-0000F9170000}"/>
    <cellStyle name="Output 2 15 22 4" xfId="3921" xr:uid="{00000000-0005-0000-0000-0000FA170000}"/>
    <cellStyle name="Output 2 15 23" xfId="1693" xr:uid="{00000000-0005-0000-0000-0000FB170000}"/>
    <cellStyle name="Output 2 15 23 2" xfId="6200" xr:uid="{00000000-0005-0000-0000-0000FC170000}"/>
    <cellStyle name="Output 2 15 23 3" xfId="8098" xr:uid="{00000000-0005-0000-0000-0000FD170000}"/>
    <cellStyle name="Output 2 15 23 4" xfId="3922" xr:uid="{00000000-0005-0000-0000-0000FE170000}"/>
    <cellStyle name="Output 2 15 24" xfId="6185" xr:uid="{00000000-0005-0000-0000-0000FF170000}"/>
    <cellStyle name="Output 2 15 25" xfId="8083" xr:uid="{00000000-0005-0000-0000-000000180000}"/>
    <cellStyle name="Output 2 15 26" xfId="3907" xr:uid="{00000000-0005-0000-0000-000001180000}"/>
    <cellStyle name="Output 2 15 3" xfId="1694" xr:uid="{00000000-0005-0000-0000-000002180000}"/>
    <cellStyle name="Output 2 15 3 2" xfId="6201" xr:uid="{00000000-0005-0000-0000-000003180000}"/>
    <cellStyle name="Output 2 15 3 3" xfId="8099" xr:uid="{00000000-0005-0000-0000-000004180000}"/>
    <cellStyle name="Output 2 15 3 4" xfId="3923" xr:uid="{00000000-0005-0000-0000-000005180000}"/>
    <cellStyle name="Output 2 15 4" xfId="1695" xr:uid="{00000000-0005-0000-0000-000006180000}"/>
    <cellStyle name="Output 2 15 4 2" xfId="6202" xr:uid="{00000000-0005-0000-0000-000007180000}"/>
    <cellStyle name="Output 2 15 4 3" xfId="8100" xr:uid="{00000000-0005-0000-0000-000008180000}"/>
    <cellStyle name="Output 2 15 4 4" xfId="3924" xr:uid="{00000000-0005-0000-0000-000009180000}"/>
    <cellStyle name="Output 2 15 5" xfId="1696" xr:uid="{00000000-0005-0000-0000-00000A180000}"/>
    <cellStyle name="Output 2 15 5 2" xfId="6203" xr:uid="{00000000-0005-0000-0000-00000B180000}"/>
    <cellStyle name="Output 2 15 5 3" xfId="8101" xr:uid="{00000000-0005-0000-0000-00000C180000}"/>
    <cellStyle name="Output 2 15 5 4" xfId="3925" xr:uid="{00000000-0005-0000-0000-00000D180000}"/>
    <cellStyle name="Output 2 15 6" xfId="1697" xr:uid="{00000000-0005-0000-0000-00000E180000}"/>
    <cellStyle name="Output 2 15 6 2" xfId="6204" xr:uid="{00000000-0005-0000-0000-00000F180000}"/>
    <cellStyle name="Output 2 15 6 3" xfId="8102" xr:uid="{00000000-0005-0000-0000-000010180000}"/>
    <cellStyle name="Output 2 15 6 4" xfId="3926" xr:uid="{00000000-0005-0000-0000-000011180000}"/>
    <cellStyle name="Output 2 15 7" xfId="1698" xr:uid="{00000000-0005-0000-0000-000012180000}"/>
    <cellStyle name="Output 2 15 7 2" xfId="6205" xr:uid="{00000000-0005-0000-0000-000013180000}"/>
    <cellStyle name="Output 2 15 7 3" xfId="8103" xr:uid="{00000000-0005-0000-0000-000014180000}"/>
    <cellStyle name="Output 2 15 7 4" xfId="3927" xr:uid="{00000000-0005-0000-0000-000015180000}"/>
    <cellStyle name="Output 2 15 8" xfId="1699" xr:uid="{00000000-0005-0000-0000-000016180000}"/>
    <cellStyle name="Output 2 15 8 2" xfId="6206" xr:uid="{00000000-0005-0000-0000-000017180000}"/>
    <cellStyle name="Output 2 15 8 3" xfId="8104" xr:uid="{00000000-0005-0000-0000-000018180000}"/>
    <cellStyle name="Output 2 15 8 4" xfId="3928" xr:uid="{00000000-0005-0000-0000-000019180000}"/>
    <cellStyle name="Output 2 15 9" xfId="1700" xr:uid="{00000000-0005-0000-0000-00001A180000}"/>
    <cellStyle name="Output 2 15 9 2" xfId="6207" xr:uid="{00000000-0005-0000-0000-00001B180000}"/>
    <cellStyle name="Output 2 15 9 3" xfId="8105" xr:uid="{00000000-0005-0000-0000-00001C180000}"/>
    <cellStyle name="Output 2 15 9 4" xfId="3929" xr:uid="{00000000-0005-0000-0000-00001D180000}"/>
    <cellStyle name="Output 2 16" xfId="1701" xr:uid="{00000000-0005-0000-0000-00001E180000}"/>
    <cellStyle name="Output 2 16 2" xfId="6208" xr:uid="{00000000-0005-0000-0000-00001F180000}"/>
    <cellStyle name="Output 2 16 3" xfId="8106" xr:uid="{00000000-0005-0000-0000-000020180000}"/>
    <cellStyle name="Output 2 16 4" xfId="3930" xr:uid="{00000000-0005-0000-0000-000021180000}"/>
    <cellStyle name="Output 2 17" xfId="1702" xr:uid="{00000000-0005-0000-0000-000022180000}"/>
    <cellStyle name="Output 2 17 2" xfId="6209" xr:uid="{00000000-0005-0000-0000-000023180000}"/>
    <cellStyle name="Output 2 17 3" xfId="8107" xr:uid="{00000000-0005-0000-0000-000024180000}"/>
    <cellStyle name="Output 2 17 4" xfId="3931" xr:uid="{00000000-0005-0000-0000-000025180000}"/>
    <cellStyle name="Output 2 18" xfId="1703" xr:uid="{00000000-0005-0000-0000-000026180000}"/>
    <cellStyle name="Output 2 18 2" xfId="6210" xr:uid="{00000000-0005-0000-0000-000027180000}"/>
    <cellStyle name="Output 2 18 3" xfId="8108" xr:uid="{00000000-0005-0000-0000-000028180000}"/>
    <cellStyle name="Output 2 18 4" xfId="3932" xr:uid="{00000000-0005-0000-0000-000029180000}"/>
    <cellStyle name="Output 2 19" xfId="1704" xr:uid="{00000000-0005-0000-0000-00002A180000}"/>
    <cellStyle name="Output 2 19 2" xfId="6211" xr:uid="{00000000-0005-0000-0000-00002B180000}"/>
    <cellStyle name="Output 2 19 3" xfId="8109" xr:uid="{00000000-0005-0000-0000-00002C180000}"/>
    <cellStyle name="Output 2 19 4" xfId="3933" xr:uid="{00000000-0005-0000-0000-00002D180000}"/>
    <cellStyle name="Output 2 2" xfId="1705" xr:uid="{00000000-0005-0000-0000-00002E180000}"/>
    <cellStyle name="Output 2 2 10" xfId="1706" xr:uid="{00000000-0005-0000-0000-00002F180000}"/>
    <cellStyle name="Output 2 2 10 2" xfId="6213" xr:uid="{00000000-0005-0000-0000-000030180000}"/>
    <cellStyle name="Output 2 2 10 3" xfId="8111" xr:uid="{00000000-0005-0000-0000-000031180000}"/>
    <cellStyle name="Output 2 2 10 4" xfId="3935" xr:uid="{00000000-0005-0000-0000-000032180000}"/>
    <cellStyle name="Output 2 2 11" xfId="1707" xr:uid="{00000000-0005-0000-0000-000033180000}"/>
    <cellStyle name="Output 2 2 11 2" xfId="6214" xr:uid="{00000000-0005-0000-0000-000034180000}"/>
    <cellStyle name="Output 2 2 11 3" xfId="8112" xr:uid="{00000000-0005-0000-0000-000035180000}"/>
    <cellStyle name="Output 2 2 11 4" xfId="3936" xr:uid="{00000000-0005-0000-0000-000036180000}"/>
    <cellStyle name="Output 2 2 12" xfId="1708" xr:uid="{00000000-0005-0000-0000-000037180000}"/>
    <cellStyle name="Output 2 2 12 2" xfId="6215" xr:uid="{00000000-0005-0000-0000-000038180000}"/>
    <cellStyle name="Output 2 2 12 3" xfId="8113" xr:uid="{00000000-0005-0000-0000-000039180000}"/>
    <cellStyle name="Output 2 2 12 4" xfId="3937" xr:uid="{00000000-0005-0000-0000-00003A180000}"/>
    <cellStyle name="Output 2 2 13" xfId="1709" xr:uid="{00000000-0005-0000-0000-00003B180000}"/>
    <cellStyle name="Output 2 2 13 2" xfId="6216" xr:uid="{00000000-0005-0000-0000-00003C180000}"/>
    <cellStyle name="Output 2 2 13 3" xfId="8114" xr:uid="{00000000-0005-0000-0000-00003D180000}"/>
    <cellStyle name="Output 2 2 13 4" xfId="3938" xr:uid="{00000000-0005-0000-0000-00003E180000}"/>
    <cellStyle name="Output 2 2 14" xfId="1710" xr:uid="{00000000-0005-0000-0000-00003F180000}"/>
    <cellStyle name="Output 2 2 14 2" xfId="6217" xr:uid="{00000000-0005-0000-0000-000040180000}"/>
    <cellStyle name="Output 2 2 14 3" xfId="8115" xr:uid="{00000000-0005-0000-0000-000041180000}"/>
    <cellStyle name="Output 2 2 14 4" xfId="3939" xr:uid="{00000000-0005-0000-0000-000042180000}"/>
    <cellStyle name="Output 2 2 15" xfId="1711" xr:uid="{00000000-0005-0000-0000-000043180000}"/>
    <cellStyle name="Output 2 2 15 2" xfId="6218" xr:uid="{00000000-0005-0000-0000-000044180000}"/>
    <cellStyle name="Output 2 2 15 3" xfId="8116" xr:uid="{00000000-0005-0000-0000-000045180000}"/>
    <cellStyle name="Output 2 2 15 4" xfId="3940" xr:uid="{00000000-0005-0000-0000-000046180000}"/>
    <cellStyle name="Output 2 2 16" xfId="1712" xr:uid="{00000000-0005-0000-0000-000047180000}"/>
    <cellStyle name="Output 2 2 16 2" xfId="6219" xr:uid="{00000000-0005-0000-0000-000048180000}"/>
    <cellStyle name="Output 2 2 16 3" xfId="8117" xr:uid="{00000000-0005-0000-0000-000049180000}"/>
    <cellStyle name="Output 2 2 16 4" xfId="3941" xr:uid="{00000000-0005-0000-0000-00004A180000}"/>
    <cellStyle name="Output 2 2 17" xfId="1713" xr:uid="{00000000-0005-0000-0000-00004B180000}"/>
    <cellStyle name="Output 2 2 17 2" xfId="6220" xr:uid="{00000000-0005-0000-0000-00004C180000}"/>
    <cellStyle name="Output 2 2 17 3" xfId="8118" xr:uid="{00000000-0005-0000-0000-00004D180000}"/>
    <cellStyle name="Output 2 2 17 4" xfId="3942" xr:uid="{00000000-0005-0000-0000-00004E180000}"/>
    <cellStyle name="Output 2 2 18" xfId="1714" xr:uid="{00000000-0005-0000-0000-00004F180000}"/>
    <cellStyle name="Output 2 2 18 2" xfId="6221" xr:uid="{00000000-0005-0000-0000-000050180000}"/>
    <cellStyle name="Output 2 2 18 3" xfId="8119" xr:uid="{00000000-0005-0000-0000-000051180000}"/>
    <cellStyle name="Output 2 2 18 4" xfId="3943" xr:uid="{00000000-0005-0000-0000-000052180000}"/>
    <cellStyle name="Output 2 2 19" xfId="1715" xr:uid="{00000000-0005-0000-0000-000053180000}"/>
    <cellStyle name="Output 2 2 19 2" xfId="6222" xr:uid="{00000000-0005-0000-0000-000054180000}"/>
    <cellStyle name="Output 2 2 19 3" xfId="8120" xr:uid="{00000000-0005-0000-0000-000055180000}"/>
    <cellStyle name="Output 2 2 19 4" xfId="3944" xr:uid="{00000000-0005-0000-0000-000056180000}"/>
    <cellStyle name="Output 2 2 2" xfId="1716" xr:uid="{00000000-0005-0000-0000-000057180000}"/>
    <cellStyle name="Output 2 2 2 2" xfId="6223" xr:uid="{00000000-0005-0000-0000-000058180000}"/>
    <cellStyle name="Output 2 2 2 3" xfId="8121" xr:uid="{00000000-0005-0000-0000-000059180000}"/>
    <cellStyle name="Output 2 2 2 4" xfId="3945" xr:uid="{00000000-0005-0000-0000-00005A180000}"/>
    <cellStyle name="Output 2 2 20" xfId="1717" xr:uid="{00000000-0005-0000-0000-00005B180000}"/>
    <cellStyle name="Output 2 2 20 2" xfId="6224" xr:uid="{00000000-0005-0000-0000-00005C180000}"/>
    <cellStyle name="Output 2 2 20 3" xfId="8122" xr:uid="{00000000-0005-0000-0000-00005D180000}"/>
    <cellStyle name="Output 2 2 20 4" xfId="3946" xr:uid="{00000000-0005-0000-0000-00005E180000}"/>
    <cellStyle name="Output 2 2 21" xfId="1718" xr:uid="{00000000-0005-0000-0000-00005F180000}"/>
    <cellStyle name="Output 2 2 21 2" xfId="6225" xr:uid="{00000000-0005-0000-0000-000060180000}"/>
    <cellStyle name="Output 2 2 21 3" xfId="8123" xr:uid="{00000000-0005-0000-0000-000061180000}"/>
    <cellStyle name="Output 2 2 21 4" xfId="3947" xr:uid="{00000000-0005-0000-0000-000062180000}"/>
    <cellStyle name="Output 2 2 22" xfId="1719" xr:uid="{00000000-0005-0000-0000-000063180000}"/>
    <cellStyle name="Output 2 2 22 2" xfId="6226" xr:uid="{00000000-0005-0000-0000-000064180000}"/>
    <cellStyle name="Output 2 2 22 3" xfId="8124" xr:uid="{00000000-0005-0000-0000-000065180000}"/>
    <cellStyle name="Output 2 2 22 4" xfId="3948" xr:uid="{00000000-0005-0000-0000-000066180000}"/>
    <cellStyle name="Output 2 2 23" xfId="1720" xr:uid="{00000000-0005-0000-0000-000067180000}"/>
    <cellStyle name="Output 2 2 23 2" xfId="6227" xr:uid="{00000000-0005-0000-0000-000068180000}"/>
    <cellStyle name="Output 2 2 23 3" xfId="8125" xr:uid="{00000000-0005-0000-0000-000069180000}"/>
    <cellStyle name="Output 2 2 23 4" xfId="3949" xr:uid="{00000000-0005-0000-0000-00006A180000}"/>
    <cellStyle name="Output 2 2 24" xfId="6212" xr:uid="{00000000-0005-0000-0000-00006B180000}"/>
    <cellStyle name="Output 2 2 25" xfId="8110" xr:uid="{00000000-0005-0000-0000-00006C180000}"/>
    <cellStyle name="Output 2 2 26" xfId="3934" xr:uid="{00000000-0005-0000-0000-00006D180000}"/>
    <cellStyle name="Output 2 2 3" xfId="1721" xr:uid="{00000000-0005-0000-0000-00006E180000}"/>
    <cellStyle name="Output 2 2 3 2" xfId="6228" xr:uid="{00000000-0005-0000-0000-00006F180000}"/>
    <cellStyle name="Output 2 2 3 3" xfId="8126" xr:uid="{00000000-0005-0000-0000-000070180000}"/>
    <cellStyle name="Output 2 2 3 4" xfId="3950" xr:uid="{00000000-0005-0000-0000-000071180000}"/>
    <cellStyle name="Output 2 2 4" xfId="1722" xr:uid="{00000000-0005-0000-0000-000072180000}"/>
    <cellStyle name="Output 2 2 4 2" xfId="6229" xr:uid="{00000000-0005-0000-0000-000073180000}"/>
    <cellStyle name="Output 2 2 4 3" xfId="8127" xr:uid="{00000000-0005-0000-0000-000074180000}"/>
    <cellStyle name="Output 2 2 4 4" xfId="3951" xr:uid="{00000000-0005-0000-0000-000075180000}"/>
    <cellStyle name="Output 2 2 5" xfId="1723" xr:uid="{00000000-0005-0000-0000-000076180000}"/>
    <cellStyle name="Output 2 2 5 2" xfId="6230" xr:uid="{00000000-0005-0000-0000-000077180000}"/>
    <cellStyle name="Output 2 2 5 3" xfId="8128" xr:uid="{00000000-0005-0000-0000-000078180000}"/>
    <cellStyle name="Output 2 2 5 4" xfId="3952" xr:uid="{00000000-0005-0000-0000-000079180000}"/>
    <cellStyle name="Output 2 2 6" xfId="1724" xr:uid="{00000000-0005-0000-0000-00007A180000}"/>
    <cellStyle name="Output 2 2 6 2" xfId="6231" xr:uid="{00000000-0005-0000-0000-00007B180000}"/>
    <cellStyle name="Output 2 2 6 3" xfId="8129" xr:uid="{00000000-0005-0000-0000-00007C180000}"/>
    <cellStyle name="Output 2 2 6 4" xfId="3953" xr:uid="{00000000-0005-0000-0000-00007D180000}"/>
    <cellStyle name="Output 2 2 7" xfId="1725" xr:uid="{00000000-0005-0000-0000-00007E180000}"/>
    <cellStyle name="Output 2 2 7 2" xfId="6232" xr:uid="{00000000-0005-0000-0000-00007F180000}"/>
    <cellStyle name="Output 2 2 7 3" xfId="8130" xr:uid="{00000000-0005-0000-0000-000080180000}"/>
    <cellStyle name="Output 2 2 7 4" xfId="3954" xr:uid="{00000000-0005-0000-0000-000081180000}"/>
    <cellStyle name="Output 2 2 8" xfId="1726" xr:uid="{00000000-0005-0000-0000-000082180000}"/>
    <cellStyle name="Output 2 2 8 2" xfId="6233" xr:uid="{00000000-0005-0000-0000-000083180000}"/>
    <cellStyle name="Output 2 2 8 3" xfId="8131" xr:uid="{00000000-0005-0000-0000-000084180000}"/>
    <cellStyle name="Output 2 2 8 4" xfId="3955" xr:uid="{00000000-0005-0000-0000-000085180000}"/>
    <cellStyle name="Output 2 2 9" xfId="1727" xr:uid="{00000000-0005-0000-0000-000086180000}"/>
    <cellStyle name="Output 2 2 9 2" xfId="6234" xr:uid="{00000000-0005-0000-0000-000087180000}"/>
    <cellStyle name="Output 2 2 9 3" xfId="8132" xr:uid="{00000000-0005-0000-0000-000088180000}"/>
    <cellStyle name="Output 2 2 9 4" xfId="3956" xr:uid="{00000000-0005-0000-0000-000089180000}"/>
    <cellStyle name="Output 2 20" xfId="1728" xr:uid="{00000000-0005-0000-0000-00008A180000}"/>
    <cellStyle name="Output 2 20 2" xfId="6235" xr:uid="{00000000-0005-0000-0000-00008B180000}"/>
    <cellStyle name="Output 2 20 3" xfId="8133" xr:uid="{00000000-0005-0000-0000-00008C180000}"/>
    <cellStyle name="Output 2 20 4" xfId="3957" xr:uid="{00000000-0005-0000-0000-00008D180000}"/>
    <cellStyle name="Output 2 21" xfId="1729" xr:uid="{00000000-0005-0000-0000-00008E180000}"/>
    <cellStyle name="Output 2 21 2" xfId="6236" xr:uid="{00000000-0005-0000-0000-00008F180000}"/>
    <cellStyle name="Output 2 21 3" xfId="8134" xr:uid="{00000000-0005-0000-0000-000090180000}"/>
    <cellStyle name="Output 2 21 4" xfId="3958" xr:uid="{00000000-0005-0000-0000-000091180000}"/>
    <cellStyle name="Output 2 22" xfId="1730" xr:uid="{00000000-0005-0000-0000-000092180000}"/>
    <cellStyle name="Output 2 22 2" xfId="6237" xr:uid="{00000000-0005-0000-0000-000093180000}"/>
    <cellStyle name="Output 2 22 3" xfId="8135" xr:uid="{00000000-0005-0000-0000-000094180000}"/>
    <cellStyle name="Output 2 22 4" xfId="3959" xr:uid="{00000000-0005-0000-0000-000095180000}"/>
    <cellStyle name="Output 2 23" xfId="1731" xr:uid="{00000000-0005-0000-0000-000096180000}"/>
    <cellStyle name="Output 2 23 2" xfId="6238" xr:uid="{00000000-0005-0000-0000-000097180000}"/>
    <cellStyle name="Output 2 23 3" xfId="8136" xr:uid="{00000000-0005-0000-0000-000098180000}"/>
    <cellStyle name="Output 2 23 4" xfId="3960" xr:uid="{00000000-0005-0000-0000-000099180000}"/>
    <cellStyle name="Output 2 24" xfId="1732" xr:uid="{00000000-0005-0000-0000-00009A180000}"/>
    <cellStyle name="Output 2 24 2" xfId="6239" xr:uid="{00000000-0005-0000-0000-00009B180000}"/>
    <cellStyle name="Output 2 24 3" xfId="8137" xr:uid="{00000000-0005-0000-0000-00009C180000}"/>
    <cellStyle name="Output 2 24 4" xfId="3961" xr:uid="{00000000-0005-0000-0000-00009D180000}"/>
    <cellStyle name="Output 2 25" xfId="1733" xr:uid="{00000000-0005-0000-0000-00009E180000}"/>
    <cellStyle name="Output 2 25 2" xfId="6240" xr:uid="{00000000-0005-0000-0000-00009F180000}"/>
    <cellStyle name="Output 2 25 3" xfId="8138" xr:uid="{00000000-0005-0000-0000-0000A0180000}"/>
    <cellStyle name="Output 2 25 4" xfId="3962" xr:uid="{00000000-0005-0000-0000-0000A1180000}"/>
    <cellStyle name="Output 2 26" xfId="1734" xr:uid="{00000000-0005-0000-0000-0000A2180000}"/>
    <cellStyle name="Output 2 26 2" xfId="6241" xr:uid="{00000000-0005-0000-0000-0000A3180000}"/>
    <cellStyle name="Output 2 26 3" xfId="8139" xr:uid="{00000000-0005-0000-0000-0000A4180000}"/>
    <cellStyle name="Output 2 26 4" xfId="3963" xr:uid="{00000000-0005-0000-0000-0000A5180000}"/>
    <cellStyle name="Output 2 27" xfId="1735" xr:uid="{00000000-0005-0000-0000-0000A6180000}"/>
    <cellStyle name="Output 2 27 2" xfId="6242" xr:uid="{00000000-0005-0000-0000-0000A7180000}"/>
    <cellStyle name="Output 2 27 3" xfId="8140" xr:uid="{00000000-0005-0000-0000-0000A8180000}"/>
    <cellStyle name="Output 2 27 4" xfId="3964" xr:uid="{00000000-0005-0000-0000-0000A9180000}"/>
    <cellStyle name="Output 2 28" xfId="1736" xr:uid="{00000000-0005-0000-0000-0000AA180000}"/>
    <cellStyle name="Output 2 28 2" xfId="6243" xr:uid="{00000000-0005-0000-0000-0000AB180000}"/>
    <cellStyle name="Output 2 28 3" xfId="8141" xr:uid="{00000000-0005-0000-0000-0000AC180000}"/>
    <cellStyle name="Output 2 28 4" xfId="3965" xr:uid="{00000000-0005-0000-0000-0000AD180000}"/>
    <cellStyle name="Output 2 29" xfId="1737" xr:uid="{00000000-0005-0000-0000-0000AE180000}"/>
    <cellStyle name="Output 2 29 2" xfId="6244" xr:uid="{00000000-0005-0000-0000-0000AF180000}"/>
    <cellStyle name="Output 2 29 3" xfId="8142" xr:uid="{00000000-0005-0000-0000-0000B0180000}"/>
    <cellStyle name="Output 2 29 4" xfId="3966" xr:uid="{00000000-0005-0000-0000-0000B1180000}"/>
    <cellStyle name="Output 2 3" xfId="1738" xr:uid="{00000000-0005-0000-0000-0000B2180000}"/>
    <cellStyle name="Output 2 3 10" xfId="1739" xr:uid="{00000000-0005-0000-0000-0000B3180000}"/>
    <cellStyle name="Output 2 3 10 2" xfId="6246" xr:uid="{00000000-0005-0000-0000-0000B4180000}"/>
    <cellStyle name="Output 2 3 10 3" xfId="8144" xr:uid="{00000000-0005-0000-0000-0000B5180000}"/>
    <cellStyle name="Output 2 3 10 4" xfId="3968" xr:uid="{00000000-0005-0000-0000-0000B6180000}"/>
    <cellStyle name="Output 2 3 11" xfId="1740" xr:uid="{00000000-0005-0000-0000-0000B7180000}"/>
    <cellStyle name="Output 2 3 11 2" xfId="6247" xr:uid="{00000000-0005-0000-0000-0000B8180000}"/>
    <cellStyle name="Output 2 3 11 3" xfId="8145" xr:uid="{00000000-0005-0000-0000-0000B9180000}"/>
    <cellStyle name="Output 2 3 11 4" xfId="3969" xr:uid="{00000000-0005-0000-0000-0000BA180000}"/>
    <cellStyle name="Output 2 3 12" xfId="1741" xr:uid="{00000000-0005-0000-0000-0000BB180000}"/>
    <cellStyle name="Output 2 3 12 2" xfId="6248" xr:uid="{00000000-0005-0000-0000-0000BC180000}"/>
    <cellStyle name="Output 2 3 12 3" xfId="8146" xr:uid="{00000000-0005-0000-0000-0000BD180000}"/>
    <cellStyle name="Output 2 3 12 4" xfId="3970" xr:uid="{00000000-0005-0000-0000-0000BE180000}"/>
    <cellStyle name="Output 2 3 13" xfId="1742" xr:uid="{00000000-0005-0000-0000-0000BF180000}"/>
    <cellStyle name="Output 2 3 13 2" xfId="6249" xr:uid="{00000000-0005-0000-0000-0000C0180000}"/>
    <cellStyle name="Output 2 3 13 3" xfId="8147" xr:uid="{00000000-0005-0000-0000-0000C1180000}"/>
    <cellStyle name="Output 2 3 13 4" xfId="3971" xr:uid="{00000000-0005-0000-0000-0000C2180000}"/>
    <cellStyle name="Output 2 3 14" xfId="1743" xr:uid="{00000000-0005-0000-0000-0000C3180000}"/>
    <cellStyle name="Output 2 3 14 2" xfId="6250" xr:uid="{00000000-0005-0000-0000-0000C4180000}"/>
    <cellStyle name="Output 2 3 14 3" xfId="8148" xr:uid="{00000000-0005-0000-0000-0000C5180000}"/>
    <cellStyle name="Output 2 3 14 4" xfId="3972" xr:uid="{00000000-0005-0000-0000-0000C6180000}"/>
    <cellStyle name="Output 2 3 15" xfId="1744" xr:uid="{00000000-0005-0000-0000-0000C7180000}"/>
    <cellStyle name="Output 2 3 15 2" xfId="6251" xr:uid="{00000000-0005-0000-0000-0000C8180000}"/>
    <cellStyle name="Output 2 3 15 3" xfId="8149" xr:uid="{00000000-0005-0000-0000-0000C9180000}"/>
    <cellStyle name="Output 2 3 15 4" xfId="3973" xr:uid="{00000000-0005-0000-0000-0000CA180000}"/>
    <cellStyle name="Output 2 3 16" xfId="1745" xr:uid="{00000000-0005-0000-0000-0000CB180000}"/>
    <cellStyle name="Output 2 3 16 2" xfId="6252" xr:uid="{00000000-0005-0000-0000-0000CC180000}"/>
    <cellStyle name="Output 2 3 16 3" xfId="8150" xr:uid="{00000000-0005-0000-0000-0000CD180000}"/>
    <cellStyle name="Output 2 3 16 4" xfId="3974" xr:uid="{00000000-0005-0000-0000-0000CE180000}"/>
    <cellStyle name="Output 2 3 17" xfId="1746" xr:uid="{00000000-0005-0000-0000-0000CF180000}"/>
    <cellStyle name="Output 2 3 17 2" xfId="6253" xr:uid="{00000000-0005-0000-0000-0000D0180000}"/>
    <cellStyle name="Output 2 3 17 3" xfId="8151" xr:uid="{00000000-0005-0000-0000-0000D1180000}"/>
    <cellStyle name="Output 2 3 17 4" xfId="3975" xr:uid="{00000000-0005-0000-0000-0000D2180000}"/>
    <cellStyle name="Output 2 3 18" xfId="1747" xr:uid="{00000000-0005-0000-0000-0000D3180000}"/>
    <cellStyle name="Output 2 3 18 2" xfId="6254" xr:uid="{00000000-0005-0000-0000-0000D4180000}"/>
    <cellStyle name="Output 2 3 18 3" xfId="8152" xr:uid="{00000000-0005-0000-0000-0000D5180000}"/>
    <cellStyle name="Output 2 3 18 4" xfId="3976" xr:uid="{00000000-0005-0000-0000-0000D6180000}"/>
    <cellStyle name="Output 2 3 19" xfId="1748" xr:uid="{00000000-0005-0000-0000-0000D7180000}"/>
    <cellStyle name="Output 2 3 19 2" xfId="6255" xr:uid="{00000000-0005-0000-0000-0000D8180000}"/>
    <cellStyle name="Output 2 3 19 3" xfId="8153" xr:uid="{00000000-0005-0000-0000-0000D9180000}"/>
    <cellStyle name="Output 2 3 19 4" xfId="3977" xr:uid="{00000000-0005-0000-0000-0000DA180000}"/>
    <cellStyle name="Output 2 3 2" xfId="1749" xr:uid="{00000000-0005-0000-0000-0000DB180000}"/>
    <cellStyle name="Output 2 3 2 2" xfId="6256" xr:uid="{00000000-0005-0000-0000-0000DC180000}"/>
    <cellStyle name="Output 2 3 2 3" xfId="8154" xr:uid="{00000000-0005-0000-0000-0000DD180000}"/>
    <cellStyle name="Output 2 3 2 4" xfId="3978" xr:uid="{00000000-0005-0000-0000-0000DE180000}"/>
    <cellStyle name="Output 2 3 20" xfId="1750" xr:uid="{00000000-0005-0000-0000-0000DF180000}"/>
    <cellStyle name="Output 2 3 20 2" xfId="6257" xr:uid="{00000000-0005-0000-0000-0000E0180000}"/>
    <cellStyle name="Output 2 3 20 3" xfId="8155" xr:uid="{00000000-0005-0000-0000-0000E1180000}"/>
    <cellStyle name="Output 2 3 20 4" xfId="3979" xr:uid="{00000000-0005-0000-0000-0000E2180000}"/>
    <cellStyle name="Output 2 3 21" xfId="1751" xr:uid="{00000000-0005-0000-0000-0000E3180000}"/>
    <cellStyle name="Output 2 3 21 2" xfId="6258" xr:uid="{00000000-0005-0000-0000-0000E4180000}"/>
    <cellStyle name="Output 2 3 21 3" xfId="8156" xr:uid="{00000000-0005-0000-0000-0000E5180000}"/>
    <cellStyle name="Output 2 3 21 4" xfId="3980" xr:uid="{00000000-0005-0000-0000-0000E6180000}"/>
    <cellStyle name="Output 2 3 22" xfId="1752" xr:uid="{00000000-0005-0000-0000-0000E7180000}"/>
    <cellStyle name="Output 2 3 22 2" xfId="6259" xr:uid="{00000000-0005-0000-0000-0000E8180000}"/>
    <cellStyle name="Output 2 3 22 3" xfId="8157" xr:uid="{00000000-0005-0000-0000-0000E9180000}"/>
    <cellStyle name="Output 2 3 22 4" xfId="3981" xr:uid="{00000000-0005-0000-0000-0000EA180000}"/>
    <cellStyle name="Output 2 3 23" xfId="1753" xr:uid="{00000000-0005-0000-0000-0000EB180000}"/>
    <cellStyle name="Output 2 3 23 2" xfId="6260" xr:uid="{00000000-0005-0000-0000-0000EC180000}"/>
    <cellStyle name="Output 2 3 23 3" xfId="8158" xr:uid="{00000000-0005-0000-0000-0000ED180000}"/>
    <cellStyle name="Output 2 3 23 4" xfId="3982" xr:uid="{00000000-0005-0000-0000-0000EE180000}"/>
    <cellStyle name="Output 2 3 24" xfId="6245" xr:uid="{00000000-0005-0000-0000-0000EF180000}"/>
    <cellStyle name="Output 2 3 25" xfId="8143" xr:uid="{00000000-0005-0000-0000-0000F0180000}"/>
    <cellStyle name="Output 2 3 26" xfId="3967" xr:uid="{00000000-0005-0000-0000-0000F1180000}"/>
    <cellStyle name="Output 2 3 3" xfId="1754" xr:uid="{00000000-0005-0000-0000-0000F2180000}"/>
    <cellStyle name="Output 2 3 3 2" xfId="6261" xr:uid="{00000000-0005-0000-0000-0000F3180000}"/>
    <cellStyle name="Output 2 3 3 3" xfId="8159" xr:uid="{00000000-0005-0000-0000-0000F4180000}"/>
    <cellStyle name="Output 2 3 3 4" xfId="3983" xr:uid="{00000000-0005-0000-0000-0000F5180000}"/>
    <cellStyle name="Output 2 3 4" xfId="1755" xr:uid="{00000000-0005-0000-0000-0000F6180000}"/>
    <cellStyle name="Output 2 3 4 2" xfId="6262" xr:uid="{00000000-0005-0000-0000-0000F7180000}"/>
    <cellStyle name="Output 2 3 4 3" xfId="8160" xr:uid="{00000000-0005-0000-0000-0000F8180000}"/>
    <cellStyle name="Output 2 3 4 4" xfId="3984" xr:uid="{00000000-0005-0000-0000-0000F9180000}"/>
    <cellStyle name="Output 2 3 5" xfId="1756" xr:uid="{00000000-0005-0000-0000-0000FA180000}"/>
    <cellStyle name="Output 2 3 5 2" xfId="6263" xr:uid="{00000000-0005-0000-0000-0000FB180000}"/>
    <cellStyle name="Output 2 3 5 3" xfId="8161" xr:uid="{00000000-0005-0000-0000-0000FC180000}"/>
    <cellStyle name="Output 2 3 5 4" xfId="3985" xr:uid="{00000000-0005-0000-0000-0000FD180000}"/>
    <cellStyle name="Output 2 3 6" xfId="1757" xr:uid="{00000000-0005-0000-0000-0000FE180000}"/>
    <cellStyle name="Output 2 3 6 2" xfId="6264" xr:uid="{00000000-0005-0000-0000-0000FF180000}"/>
    <cellStyle name="Output 2 3 6 3" xfId="8162" xr:uid="{00000000-0005-0000-0000-000000190000}"/>
    <cellStyle name="Output 2 3 6 4" xfId="3986" xr:uid="{00000000-0005-0000-0000-000001190000}"/>
    <cellStyle name="Output 2 3 7" xfId="1758" xr:uid="{00000000-0005-0000-0000-000002190000}"/>
    <cellStyle name="Output 2 3 7 2" xfId="6265" xr:uid="{00000000-0005-0000-0000-000003190000}"/>
    <cellStyle name="Output 2 3 7 3" xfId="8163" xr:uid="{00000000-0005-0000-0000-000004190000}"/>
    <cellStyle name="Output 2 3 7 4" xfId="3987" xr:uid="{00000000-0005-0000-0000-000005190000}"/>
    <cellStyle name="Output 2 3 8" xfId="1759" xr:uid="{00000000-0005-0000-0000-000006190000}"/>
    <cellStyle name="Output 2 3 8 2" xfId="6266" xr:uid="{00000000-0005-0000-0000-000007190000}"/>
    <cellStyle name="Output 2 3 8 3" xfId="8164" xr:uid="{00000000-0005-0000-0000-000008190000}"/>
    <cellStyle name="Output 2 3 8 4" xfId="3988" xr:uid="{00000000-0005-0000-0000-000009190000}"/>
    <cellStyle name="Output 2 3 9" xfId="1760" xr:uid="{00000000-0005-0000-0000-00000A190000}"/>
    <cellStyle name="Output 2 3 9 2" xfId="6267" xr:uid="{00000000-0005-0000-0000-00000B190000}"/>
    <cellStyle name="Output 2 3 9 3" xfId="8165" xr:uid="{00000000-0005-0000-0000-00000C190000}"/>
    <cellStyle name="Output 2 3 9 4" xfId="3989" xr:uid="{00000000-0005-0000-0000-00000D190000}"/>
    <cellStyle name="Output 2 30" xfId="1761" xr:uid="{00000000-0005-0000-0000-00000E190000}"/>
    <cellStyle name="Output 2 30 2" xfId="6268" xr:uid="{00000000-0005-0000-0000-00000F190000}"/>
    <cellStyle name="Output 2 30 3" xfId="8166" xr:uid="{00000000-0005-0000-0000-000010190000}"/>
    <cellStyle name="Output 2 30 4" xfId="3990" xr:uid="{00000000-0005-0000-0000-000011190000}"/>
    <cellStyle name="Output 2 31" xfId="1762" xr:uid="{00000000-0005-0000-0000-000012190000}"/>
    <cellStyle name="Output 2 31 2" xfId="6269" xr:uid="{00000000-0005-0000-0000-000013190000}"/>
    <cellStyle name="Output 2 31 3" xfId="8167" xr:uid="{00000000-0005-0000-0000-000014190000}"/>
    <cellStyle name="Output 2 31 4" xfId="3991" xr:uid="{00000000-0005-0000-0000-000015190000}"/>
    <cellStyle name="Output 2 32" xfId="1763" xr:uid="{00000000-0005-0000-0000-000016190000}"/>
    <cellStyle name="Output 2 32 2" xfId="6270" xr:uid="{00000000-0005-0000-0000-000017190000}"/>
    <cellStyle name="Output 2 32 3" xfId="8168" xr:uid="{00000000-0005-0000-0000-000018190000}"/>
    <cellStyle name="Output 2 32 4" xfId="3992" xr:uid="{00000000-0005-0000-0000-000019190000}"/>
    <cellStyle name="Output 2 33" xfId="1764" xr:uid="{00000000-0005-0000-0000-00001A190000}"/>
    <cellStyle name="Output 2 33 2" xfId="6271" xr:uid="{00000000-0005-0000-0000-00001B190000}"/>
    <cellStyle name="Output 2 33 3" xfId="8169" xr:uid="{00000000-0005-0000-0000-00001C190000}"/>
    <cellStyle name="Output 2 33 4" xfId="3993" xr:uid="{00000000-0005-0000-0000-00001D190000}"/>
    <cellStyle name="Output 2 34" xfId="1765" xr:uid="{00000000-0005-0000-0000-00001E190000}"/>
    <cellStyle name="Output 2 34 2" xfId="6272" xr:uid="{00000000-0005-0000-0000-00001F190000}"/>
    <cellStyle name="Output 2 34 3" xfId="8170" xr:uid="{00000000-0005-0000-0000-000020190000}"/>
    <cellStyle name="Output 2 34 4" xfId="3994" xr:uid="{00000000-0005-0000-0000-000021190000}"/>
    <cellStyle name="Output 2 35" xfId="1766" xr:uid="{00000000-0005-0000-0000-000022190000}"/>
    <cellStyle name="Output 2 35 2" xfId="6273" xr:uid="{00000000-0005-0000-0000-000023190000}"/>
    <cellStyle name="Output 2 35 3" xfId="8171" xr:uid="{00000000-0005-0000-0000-000024190000}"/>
    <cellStyle name="Output 2 35 4" xfId="3995" xr:uid="{00000000-0005-0000-0000-000025190000}"/>
    <cellStyle name="Output 2 36" xfId="1767" xr:uid="{00000000-0005-0000-0000-000026190000}"/>
    <cellStyle name="Output 2 36 2" xfId="6274" xr:uid="{00000000-0005-0000-0000-000027190000}"/>
    <cellStyle name="Output 2 36 3" xfId="8172" xr:uid="{00000000-0005-0000-0000-000028190000}"/>
    <cellStyle name="Output 2 36 4" xfId="3996" xr:uid="{00000000-0005-0000-0000-000029190000}"/>
    <cellStyle name="Output 2 37" xfId="1768" xr:uid="{00000000-0005-0000-0000-00002A190000}"/>
    <cellStyle name="Output 2 37 2" xfId="6275" xr:uid="{00000000-0005-0000-0000-00002B190000}"/>
    <cellStyle name="Output 2 37 3" xfId="8173" xr:uid="{00000000-0005-0000-0000-00002C190000}"/>
    <cellStyle name="Output 2 37 4" xfId="3997" xr:uid="{00000000-0005-0000-0000-00002D190000}"/>
    <cellStyle name="Output 2 38" xfId="6069" xr:uid="{00000000-0005-0000-0000-00002E190000}"/>
    <cellStyle name="Output 2 39" xfId="7967" xr:uid="{00000000-0005-0000-0000-00002F190000}"/>
    <cellStyle name="Output 2 4" xfId="1769" xr:uid="{00000000-0005-0000-0000-000030190000}"/>
    <cellStyle name="Output 2 4 10" xfId="1770" xr:uid="{00000000-0005-0000-0000-000031190000}"/>
    <cellStyle name="Output 2 4 10 2" xfId="6277" xr:uid="{00000000-0005-0000-0000-000032190000}"/>
    <cellStyle name="Output 2 4 10 3" xfId="8175" xr:uid="{00000000-0005-0000-0000-000033190000}"/>
    <cellStyle name="Output 2 4 10 4" xfId="3999" xr:uid="{00000000-0005-0000-0000-000034190000}"/>
    <cellStyle name="Output 2 4 11" xfId="1771" xr:uid="{00000000-0005-0000-0000-000035190000}"/>
    <cellStyle name="Output 2 4 11 2" xfId="6278" xr:uid="{00000000-0005-0000-0000-000036190000}"/>
    <cellStyle name="Output 2 4 11 3" xfId="8176" xr:uid="{00000000-0005-0000-0000-000037190000}"/>
    <cellStyle name="Output 2 4 11 4" xfId="4000" xr:uid="{00000000-0005-0000-0000-000038190000}"/>
    <cellStyle name="Output 2 4 12" xfId="1772" xr:uid="{00000000-0005-0000-0000-000039190000}"/>
    <cellStyle name="Output 2 4 12 2" xfId="6279" xr:uid="{00000000-0005-0000-0000-00003A190000}"/>
    <cellStyle name="Output 2 4 12 3" xfId="8177" xr:uid="{00000000-0005-0000-0000-00003B190000}"/>
    <cellStyle name="Output 2 4 12 4" xfId="4001" xr:uid="{00000000-0005-0000-0000-00003C190000}"/>
    <cellStyle name="Output 2 4 13" xfId="1773" xr:uid="{00000000-0005-0000-0000-00003D190000}"/>
    <cellStyle name="Output 2 4 13 2" xfId="6280" xr:uid="{00000000-0005-0000-0000-00003E190000}"/>
    <cellStyle name="Output 2 4 13 3" xfId="8178" xr:uid="{00000000-0005-0000-0000-00003F190000}"/>
    <cellStyle name="Output 2 4 13 4" xfId="4002" xr:uid="{00000000-0005-0000-0000-000040190000}"/>
    <cellStyle name="Output 2 4 14" xfId="1774" xr:uid="{00000000-0005-0000-0000-000041190000}"/>
    <cellStyle name="Output 2 4 14 2" xfId="6281" xr:uid="{00000000-0005-0000-0000-000042190000}"/>
    <cellStyle name="Output 2 4 14 3" xfId="8179" xr:uid="{00000000-0005-0000-0000-000043190000}"/>
    <cellStyle name="Output 2 4 14 4" xfId="4003" xr:uid="{00000000-0005-0000-0000-000044190000}"/>
    <cellStyle name="Output 2 4 15" xfId="1775" xr:uid="{00000000-0005-0000-0000-000045190000}"/>
    <cellStyle name="Output 2 4 15 2" xfId="6282" xr:uid="{00000000-0005-0000-0000-000046190000}"/>
    <cellStyle name="Output 2 4 15 3" xfId="8180" xr:uid="{00000000-0005-0000-0000-000047190000}"/>
    <cellStyle name="Output 2 4 15 4" xfId="4004" xr:uid="{00000000-0005-0000-0000-000048190000}"/>
    <cellStyle name="Output 2 4 16" xfId="1776" xr:uid="{00000000-0005-0000-0000-000049190000}"/>
    <cellStyle name="Output 2 4 16 2" xfId="6283" xr:uid="{00000000-0005-0000-0000-00004A190000}"/>
    <cellStyle name="Output 2 4 16 3" xfId="8181" xr:uid="{00000000-0005-0000-0000-00004B190000}"/>
    <cellStyle name="Output 2 4 16 4" xfId="4005" xr:uid="{00000000-0005-0000-0000-00004C190000}"/>
    <cellStyle name="Output 2 4 17" xfId="1777" xr:uid="{00000000-0005-0000-0000-00004D190000}"/>
    <cellStyle name="Output 2 4 17 2" xfId="6284" xr:uid="{00000000-0005-0000-0000-00004E190000}"/>
    <cellStyle name="Output 2 4 17 3" xfId="8182" xr:uid="{00000000-0005-0000-0000-00004F190000}"/>
    <cellStyle name="Output 2 4 17 4" xfId="4006" xr:uid="{00000000-0005-0000-0000-000050190000}"/>
    <cellStyle name="Output 2 4 18" xfId="1778" xr:uid="{00000000-0005-0000-0000-000051190000}"/>
    <cellStyle name="Output 2 4 18 2" xfId="6285" xr:uid="{00000000-0005-0000-0000-000052190000}"/>
    <cellStyle name="Output 2 4 18 3" xfId="8183" xr:uid="{00000000-0005-0000-0000-000053190000}"/>
    <cellStyle name="Output 2 4 18 4" xfId="4007" xr:uid="{00000000-0005-0000-0000-000054190000}"/>
    <cellStyle name="Output 2 4 19" xfId="1779" xr:uid="{00000000-0005-0000-0000-000055190000}"/>
    <cellStyle name="Output 2 4 19 2" xfId="6286" xr:uid="{00000000-0005-0000-0000-000056190000}"/>
    <cellStyle name="Output 2 4 19 3" xfId="8184" xr:uid="{00000000-0005-0000-0000-000057190000}"/>
    <cellStyle name="Output 2 4 19 4" xfId="4008" xr:uid="{00000000-0005-0000-0000-000058190000}"/>
    <cellStyle name="Output 2 4 2" xfId="1780" xr:uid="{00000000-0005-0000-0000-000059190000}"/>
    <cellStyle name="Output 2 4 2 2" xfId="6287" xr:uid="{00000000-0005-0000-0000-00005A190000}"/>
    <cellStyle name="Output 2 4 2 3" xfId="8185" xr:uid="{00000000-0005-0000-0000-00005B190000}"/>
    <cellStyle name="Output 2 4 2 4" xfId="4009" xr:uid="{00000000-0005-0000-0000-00005C190000}"/>
    <cellStyle name="Output 2 4 20" xfId="1781" xr:uid="{00000000-0005-0000-0000-00005D190000}"/>
    <cellStyle name="Output 2 4 20 2" xfId="6288" xr:uid="{00000000-0005-0000-0000-00005E190000}"/>
    <cellStyle name="Output 2 4 20 3" xfId="8186" xr:uid="{00000000-0005-0000-0000-00005F190000}"/>
    <cellStyle name="Output 2 4 20 4" xfId="4010" xr:uid="{00000000-0005-0000-0000-000060190000}"/>
    <cellStyle name="Output 2 4 21" xfId="1782" xr:uid="{00000000-0005-0000-0000-000061190000}"/>
    <cellStyle name="Output 2 4 21 2" xfId="6289" xr:uid="{00000000-0005-0000-0000-000062190000}"/>
    <cellStyle name="Output 2 4 21 3" xfId="8187" xr:uid="{00000000-0005-0000-0000-000063190000}"/>
    <cellStyle name="Output 2 4 21 4" xfId="4011" xr:uid="{00000000-0005-0000-0000-000064190000}"/>
    <cellStyle name="Output 2 4 22" xfId="1783" xr:uid="{00000000-0005-0000-0000-000065190000}"/>
    <cellStyle name="Output 2 4 22 2" xfId="6290" xr:uid="{00000000-0005-0000-0000-000066190000}"/>
    <cellStyle name="Output 2 4 22 3" xfId="8188" xr:uid="{00000000-0005-0000-0000-000067190000}"/>
    <cellStyle name="Output 2 4 22 4" xfId="4012" xr:uid="{00000000-0005-0000-0000-000068190000}"/>
    <cellStyle name="Output 2 4 23" xfId="1784" xr:uid="{00000000-0005-0000-0000-000069190000}"/>
    <cellStyle name="Output 2 4 23 2" xfId="6291" xr:uid="{00000000-0005-0000-0000-00006A190000}"/>
    <cellStyle name="Output 2 4 23 3" xfId="8189" xr:uid="{00000000-0005-0000-0000-00006B190000}"/>
    <cellStyle name="Output 2 4 23 4" xfId="4013" xr:uid="{00000000-0005-0000-0000-00006C190000}"/>
    <cellStyle name="Output 2 4 24" xfId="6276" xr:uid="{00000000-0005-0000-0000-00006D190000}"/>
    <cellStyle name="Output 2 4 25" xfId="8174" xr:uid="{00000000-0005-0000-0000-00006E190000}"/>
    <cellStyle name="Output 2 4 26" xfId="3998" xr:uid="{00000000-0005-0000-0000-00006F190000}"/>
    <cellStyle name="Output 2 4 3" xfId="1785" xr:uid="{00000000-0005-0000-0000-000070190000}"/>
    <cellStyle name="Output 2 4 3 2" xfId="6292" xr:uid="{00000000-0005-0000-0000-000071190000}"/>
    <cellStyle name="Output 2 4 3 3" xfId="8190" xr:uid="{00000000-0005-0000-0000-000072190000}"/>
    <cellStyle name="Output 2 4 3 4" xfId="4014" xr:uid="{00000000-0005-0000-0000-000073190000}"/>
    <cellStyle name="Output 2 4 4" xfId="1786" xr:uid="{00000000-0005-0000-0000-000074190000}"/>
    <cellStyle name="Output 2 4 4 2" xfId="6293" xr:uid="{00000000-0005-0000-0000-000075190000}"/>
    <cellStyle name="Output 2 4 4 3" xfId="8191" xr:uid="{00000000-0005-0000-0000-000076190000}"/>
    <cellStyle name="Output 2 4 4 4" xfId="4015" xr:uid="{00000000-0005-0000-0000-000077190000}"/>
    <cellStyle name="Output 2 4 5" xfId="1787" xr:uid="{00000000-0005-0000-0000-000078190000}"/>
    <cellStyle name="Output 2 4 5 2" xfId="6294" xr:uid="{00000000-0005-0000-0000-000079190000}"/>
    <cellStyle name="Output 2 4 5 3" xfId="8192" xr:uid="{00000000-0005-0000-0000-00007A190000}"/>
    <cellStyle name="Output 2 4 5 4" xfId="4016" xr:uid="{00000000-0005-0000-0000-00007B190000}"/>
    <cellStyle name="Output 2 4 6" xfId="1788" xr:uid="{00000000-0005-0000-0000-00007C190000}"/>
    <cellStyle name="Output 2 4 6 2" xfId="6295" xr:uid="{00000000-0005-0000-0000-00007D190000}"/>
    <cellStyle name="Output 2 4 6 3" xfId="8193" xr:uid="{00000000-0005-0000-0000-00007E190000}"/>
    <cellStyle name="Output 2 4 6 4" xfId="4017" xr:uid="{00000000-0005-0000-0000-00007F190000}"/>
    <cellStyle name="Output 2 4 7" xfId="1789" xr:uid="{00000000-0005-0000-0000-000080190000}"/>
    <cellStyle name="Output 2 4 7 2" xfId="6296" xr:uid="{00000000-0005-0000-0000-000081190000}"/>
    <cellStyle name="Output 2 4 7 3" xfId="8194" xr:uid="{00000000-0005-0000-0000-000082190000}"/>
    <cellStyle name="Output 2 4 7 4" xfId="4018" xr:uid="{00000000-0005-0000-0000-000083190000}"/>
    <cellStyle name="Output 2 4 8" xfId="1790" xr:uid="{00000000-0005-0000-0000-000084190000}"/>
    <cellStyle name="Output 2 4 8 2" xfId="6297" xr:uid="{00000000-0005-0000-0000-000085190000}"/>
    <cellStyle name="Output 2 4 8 3" xfId="8195" xr:uid="{00000000-0005-0000-0000-000086190000}"/>
    <cellStyle name="Output 2 4 8 4" xfId="4019" xr:uid="{00000000-0005-0000-0000-000087190000}"/>
    <cellStyle name="Output 2 4 9" xfId="1791" xr:uid="{00000000-0005-0000-0000-000088190000}"/>
    <cellStyle name="Output 2 4 9 2" xfId="6298" xr:uid="{00000000-0005-0000-0000-000089190000}"/>
    <cellStyle name="Output 2 4 9 3" xfId="8196" xr:uid="{00000000-0005-0000-0000-00008A190000}"/>
    <cellStyle name="Output 2 4 9 4" xfId="4020" xr:uid="{00000000-0005-0000-0000-00008B190000}"/>
    <cellStyle name="Output 2 40" xfId="3791" xr:uid="{00000000-0005-0000-0000-00008C190000}"/>
    <cellStyle name="Output 2 5" xfId="1792" xr:uid="{00000000-0005-0000-0000-00008D190000}"/>
    <cellStyle name="Output 2 5 10" xfId="1793" xr:uid="{00000000-0005-0000-0000-00008E190000}"/>
    <cellStyle name="Output 2 5 10 2" xfId="6300" xr:uid="{00000000-0005-0000-0000-00008F190000}"/>
    <cellStyle name="Output 2 5 10 3" xfId="8198" xr:uid="{00000000-0005-0000-0000-000090190000}"/>
    <cellStyle name="Output 2 5 10 4" xfId="4022" xr:uid="{00000000-0005-0000-0000-000091190000}"/>
    <cellStyle name="Output 2 5 11" xfId="1794" xr:uid="{00000000-0005-0000-0000-000092190000}"/>
    <cellStyle name="Output 2 5 11 2" xfId="6301" xr:uid="{00000000-0005-0000-0000-000093190000}"/>
    <cellStyle name="Output 2 5 11 3" xfId="8199" xr:uid="{00000000-0005-0000-0000-000094190000}"/>
    <cellStyle name="Output 2 5 11 4" xfId="4023" xr:uid="{00000000-0005-0000-0000-000095190000}"/>
    <cellStyle name="Output 2 5 12" xfId="1795" xr:uid="{00000000-0005-0000-0000-000096190000}"/>
    <cellStyle name="Output 2 5 12 2" xfId="6302" xr:uid="{00000000-0005-0000-0000-000097190000}"/>
    <cellStyle name="Output 2 5 12 3" xfId="8200" xr:uid="{00000000-0005-0000-0000-000098190000}"/>
    <cellStyle name="Output 2 5 12 4" xfId="4024" xr:uid="{00000000-0005-0000-0000-000099190000}"/>
    <cellStyle name="Output 2 5 13" xfId="1796" xr:uid="{00000000-0005-0000-0000-00009A190000}"/>
    <cellStyle name="Output 2 5 13 2" xfId="6303" xr:uid="{00000000-0005-0000-0000-00009B190000}"/>
    <cellStyle name="Output 2 5 13 3" xfId="8201" xr:uid="{00000000-0005-0000-0000-00009C190000}"/>
    <cellStyle name="Output 2 5 13 4" xfId="4025" xr:uid="{00000000-0005-0000-0000-00009D190000}"/>
    <cellStyle name="Output 2 5 14" xfId="1797" xr:uid="{00000000-0005-0000-0000-00009E190000}"/>
    <cellStyle name="Output 2 5 14 2" xfId="6304" xr:uid="{00000000-0005-0000-0000-00009F190000}"/>
    <cellStyle name="Output 2 5 14 3" xfId="8202" xr:uid="{00000000-0005-0000-0000-0000A0190000}"/>
    <cellStyle name="Output 2 5 14 4" xfId="4026" xr:uid="{00000000-0005-0000-0000-0000A1190000}"/>
    <cellStyle name="Output 2 5 15" xfId="1798" xr:uid="{00000000-0005-0000-0000-0000A2190000}"/>
    <cellStyle name="Output 2 5 15 2" xfId="6305" xr:uid="{00000000-0005-0000-0000-0000A3190000}"/>
    <cellStyle name="Output 2 5 15 3" xfId="8203" xr:uid="{00000000-0005-0000-0000-0000A4190000}"/>
    <cellStyle name="Output 2 5 15 4" xfId="4027" xr:uid="{00000000-0005-0000-0000-0000A5190000}"/>
    <cellStyle name="Output 2 5 16" xfId="1799" xr:uid="{00000000-0005-0000-0000-0000A6190000}"/>
    <cellStyle name="Output 2 5 16 2" xfId="6306" xr:uid="{00000000-0005-0000-0000-0000A7190000}"/>
    <cellStyle name="Output 2 5 16 3" xfId="8204" xr:uid="{00000000-0005-0000-0000-0000A8190000}"/>
    <cellStyle name="Output 2 5 16 4" xfId="4028" xr:uid="{00000000-0005-0000-0000-0000A9190000}"/>
    <cellStyle name="Output 2 5 17" xfId="1800" xr:uid="{00000000-0005-0000-0000-0000AA190000}"/>
    <cellStyle name="Output 2 5 17 2" xfId="6307" xr:uid="{00000000-0005-0000-0000-0000AB190000}"/>
    <cellStyle name="Output 2 5 17 3" xfId="8205" xr:uid="{00000000-0005-0000-0000-0000AC190000}"/>
    <cellStyle name="Output 2 5 17 4" xfId="4029" xr:uid="{00000000-0005-0000-0000-0000AD190000}"/>
    <cellStyle name="Output 2 5 18" xfId="1801" xr:uid="{00000000-0005-0000-0000-0000AE190000}"/>
    <cellStyle name="Output 2 5 18 2" xfId="6308" xr:uid="{00000000-0005-0000-0000-0000AF190000}"/>
    <cellStyle name="Output 2 5 18 3" xfId="8206" xr:uid="{00000000-0005-0000-0000-0000B0190000}"/>
    <cellStyle name="Output 2 5 18 4" xfId="4030" xr:uid="{00000000-0005-0000-0000-0000B1190000}"/>
    <cellStyle name="Output 2 5 19" xfId="1802" xr:uid="{00000000-0005-0000-0000-0000B2190000}"/>
    <cellStyle name="Output 2 5 19 2" xfId="6309" xr:uid="{00000000-0005-0000-0000-0000B3190000}"/>
    <cellStyle name="Output 2 5 19 3" xfId="8207" xr:uid="{00000000-0005-0000-0000-0000B4190000}"/>
    <cellStyle name="Output 2 5 19 4" xfId="4031" xr:uid="{00000000-0005-0000-0000-0000B5190000}"/>
    <cellStyle name="Output 2 5 2" xfId="1803" xr:uid="{00000000-0005-0000-0000-0000B6190000}"/>
    <cellStyle name="Output 2 5 2 2" xfId="6310" xr:uid="{00000000-0005-0000-0000-0000B7190000}"/>
    <cellStyle name="Output 2 5 2 3" xfId="8208" xr:uid="{00000000-0005-0000-0000-0000B8190000}"/>
    <cellStyle name="Output 2 5 2 4" xfId="4032" xr:uid="{00000000-0005-0000-0000-0000B9190000}"/>
    <cellStyle name="Output 2 5 20" xfId="1804" xr:uid="{00000000-0005-0000-0000-0000BA190000}"/>
    <cellStyle name="Output 2 5 20 2" xfId="6311" xr:uid="{00000000-0005-0000-0000-0000BB190000}"/>
    <cellStyle name="Output 2 5 20 3" xfId="8209" xr:uid="{00000000-0005-0000-0000-0000BC190000}"/>
    <cellStyle name="Output 2 5 20 4" xfId="4033" xr:uid="{00000000-0005-0000-0000-0000BD190000}"/>
    <cellStyle name="Output 2 5 21" xfId="1805" xr:uid="{00000000-0005-0000-0000-0000BE190000}"/>
    <cellStyle name="Output 2 5 21 2" xfId="6312" xr:uid="{00000000-0005-0000-0000-0000BF190000}"/>
    <cellStyle name="Output 2 5 21 3" xfId="8210" xr:uid="{00000000-0005-0000-0000-0000C0190000}"/>
    <cellStyle name="Output 2 5 21 4" xfId="4034" xr:uid="{00000000-0005-0000-0000-0000C1190000}"/>
    <cellStyle name="Output 2 5 22" xfId="1806" xr:uid="{00000000-0005-0000-0000-0000C2190000}"/>
    <cellStyle name="Output 2 5 22 2" xfId="6313" xr:uid="{00000000-0005-0000-0000-0000C3190000}"/>
    <cellStyle name="Output 2 5 22 3" xfId="8211" xr:uid="{00000000-0005-0000-0000-0000C4190000}"/>
    <cellStyle name="Output 2 5 22 4" xfId="4035" xr:uid="{00000000-0005-0000-0000-0000C5190000}"/>
    <cellStyle name="Output 2 5 23" xfId="1807" xr:uid="{00000000-0005-0000-0000-0000C6190000}"/>
    <cellStyle name="Output 2 5 23 2" xfId="6314" xr:uid="{00000000-0005-0000-0000-0000C7190000}"/>
    <cellStyle name="Output 2 5 23 3" xfId="8212" xr:uid="{00000000-0005-0000-0000-0000C8190000}"/>
    <cellStyle name="Output 2 5 23 4" xfId="4036" xr:uid="{00000000-0005-0000-0000-0000C9190000}"/>
    <cellStyle name="Output 2 5 24" xfId="6299" xr:uid="{00000000-0005-0000-0000-0000CA190000}"/>
    <cellStyle name="Output 2 5 25" xfId="8197" xr:uid="{00000000-0005-0000-0000-0000CB190000}"/>
    <cellStyle name="Output 2 5 26" xfId="4021" xr:uid="{00000000-0005-0000-0000-0000CC190000}"/>
    <cellStyle name="Output 2 5 3" xfId="1808" xr:uid="{00000000-0005-0000-0000-0000CD190000}"/>
    <cellStyle name="Output 2 5 3 2" xfId="6315" xr:uid="{00000000-0005-0000-0000-0000CE190000}"/>
    <cellStyle name="Output 2 5 3 3" xfId="8213" xr:uid="{00000000-0005-0000-0000-0000CF190000}"/>
    <cellStyle name="Output 2 5 3 4" xfId="4037" xr:uid="{00000000-0005-0000-0000-0000D0190000}"/>
    <cellStyle name="Output 2 5 4" xfId="1809" xr:uid="{00000000-0005-0000-0000-0000D1190000}"/>
    <cellStyle name="Output 2 5 4 2" xfId="6316" xr:uid="{00000000-0005-0000-0000-0000D2190000}"/>
    <cellStyle name="Output 2 5 4 3" xfId="8214" xr:uid="{00000000-0005-0000-0000-0000D3190000}"/>
    <cellStyle name="Output 2 5 4 4" xfId="4038" xr:uid="{00000000-0005-0000-0000-0000D4190000}"/>
    <cellStyle name="Output 2 5 5" xfId="1810" xr:uid="{00000000-0005-0000-0000-0000D5190000}"/>
    <cellStyle name="Output 2 5 5 2" xfId="6317" xr:uid="{00000000-0005-0000-0000-0000D6190000}"/>
    <cellStyle name="Output 2 5 5 3" xfId="8215" xr:uid="{00000000-0005-0000-0000-0000D7190000}"/>
    <cellStyle name="Output 2 5 5 4" xfId="4039" xr:uid="{00000000-0005-0000-0000-0000D8190000}"/>
    <cellStyle name="Output 2 5 6" xfId="1811" xr:uid="{00000000-0005-0000-0000-0000D9190000}"/>
    <cellStyle name="Output 2 5 6 2" xfId="6318" xr:uid="{00000000-0005-0000-0000-0000DA190000}"/>
    <cellStyle name="Output 2 5 6 3" xfId="8216" xr:uid="{00000000-0005-0000-0000-0000DB190000}"/>
    <cellStyle name="Output 2 5 6 4" xfId="4040" xr:uid="{00000000-0005-0000-0000-0000DC190000}"/>
    <cellStyle name="Output 2 5 7" xfId="1812" xr:uid="{00000000-0005-0000-0000-0000DD190000}"/>
    <cellStyle name="Output 2 5 7 2" xfId="6319" xr:uid="{00000000-0005-0000-0000-0000DE190000}"/>
    <cellStyle name="Output 2 5 7 3" xfId="8217" xr:uid="{00000000-0005-0000-0000-0000DF190000}"/>
    <cellStyle name="Output 2 5 7 4" xfId="4041" xr:uid="{00000000-0005-0000-0000-0000E0190000}"/>
    <cellStyle name="Output 2 5 8" xfId="1813" xr:uid="{00000000-0005-0000-0000-0000E1190000}"/>
    <cellStyle name="Output 2 5 8 2" xfId="6320" xr:uid="{00000000-0005-0000-0000-0000E2190000}"/>
    <cellStyle name="Output 2 5 8 3" xfId="8218" xr:uid="{00000000-0005-0000-0000-0000E3190000}"/>
    <cellStyle name="Output 2 5 8 4" xfId="4042" xr:uid="{00000000-0005-0000-0000-0000E4190000}"/>
    <cellStyle name="Output 2 5 9" xfId="1814" xr:uid="{00000000-0005-0000-0000-0000E5190000}"/>
    <cellStyle name="Output 2 5 9 2" xfId="6321" xr:uid="{00000000-0005-0000-0000-0000E6190000}"/>
    <cellStyle name="Output 2 5 9 3" xfId="8219" xr:uid="{00000000-0005-0000-0000-0000E7190000}"/>
    <cellStyle name="Output 2 5 9 4" xfId="4043" xr:uid="{00000000-0005-0000-0000-0000E8190000}"/>
    <cellStyle name="Output 2 6" xfId="1815" xr:uid="{00000000-0005-0000-0000-0000E9190000}"/>
    <cellStyle name="Output 2 6 10" xfId="1816" xr:uid="{00000000-0005-0000-0000-0000EA190000}"/>
    <cellStyle name="Output 2 6 10 2" xfId="6323" xr:uid="{00000000-0005-0000-0000-0000EB190000}"/>
    <cellStyle name="Output 2 6 10 3" xfId="8221" xr:uid="{00000000-0005-0000-0000-0000EC190000}"/>
    <cellStyle name="Output 2 6 10 4" xfId="4045" xr:uid="{00000000-0005-0000-0000-0000ED190000}"/>
    <cellStyle name="Output 2 6 11" xfId="1817" xr:uid="{00000000-0005-0000-0000-0000EE190000}"/>
    <cellStyle name="Output 2 6 11 2" xfId="6324" xr:uid="{00000000-0005-0000-0000-0000EF190000}"/>
    <cellStyle name="Output 2 6 11 3" xfId="8222" xr:uid="{00000000-0005-0000-0000-0000F0190000}"/>
    <cellStyle name="Output 2 6 11 4" xfId="4046" xr:uid="{00000000-0005-0000-0000-0000F1190000}"/>
    <cellStyle name="Output 2 6 12" xfId="1818" xr:uid="{00000000-0005-0000-0000-0000F2190000}"/>
    <cellStyle name="Output 2 6 12 2" xfId="6325" xr:uid="{00000000-0005-0000-0000-0000F3190000}"/>
    <cellStyle name="Output 2 6 12 3" xfId="8223" xr:uid="{00000000-0005-0000-0000-0000F4190000}"/>
    <cellStyle name="Output 2 6 12 4" xfId="4047" xr:uid="{00000000-0005-0000-0000-0000F5190000}"/>
    <cellStyle name="Output 2 6 13" xfId="1819" xr:uid="{00000000-0005-0000-0000-0000F6190000}"/>
    <cellStyle name="Output 2 6 13 2" xfId="6326" xr:uid="{00000000-0005-0000-0000-0000F7190000}"/>
    <cellStyle name="Output 2 6 13 3" xfId="8224" xr:uid="{00000000-0005-0000-0000-0000F8190000}"/>
    <cellStyle name="Output 2 6 13 4" xfId="4048" xr:uid="{00000000-0005-0000-0000-0000F9190000}"/>
    <cellStyle name="Output 2 6 14" xfId="1820" xr:uid="{00000000-0005-0000-0000-0000FA190000}"/>
    <cellStyle name="Output 2 6 14 2" xfId="6327" xr:uid="{00000000-0005-0000-0000-0000FB190000}"/>
    <cellStyle name="Output 2 6 14 3" xfId="8225" xr:uid="{00000000-0005-0000-0000-0000FC190000}"/>
    <cellStyle name="Output 2 6 14 4" xfId="4049" xr:uid="{00000000-0005-0000-0000-0000FD190000}"/>
    <cellStyle name="Output 2 6 15" xfId="1821" xr:uid="{00000000-0005-0000-0000-0000FE190000}"/>
    <cellStyle name="Output 2 6 15 2" xfId="6328" xr:uid="{00000000-0005-0000-0000-0000FF190000}"/>
    <cellStyle name="Output 2 6 15 3" xfId="8226" xr:uid="{00000000-0005-0000-0000-0000001A0000}"/>
    <cellStyle name="Output 2 6 15 4" xfId="4050" xr:uid="{00000000-0005-0000-0000-0000011A0000}"/>
    <cellStyle name="Output 2 6 16" xfId="1822" xr:uid="{00000000-0005-0000-0000-0000021A0000}"/>
    <cellStyle name="Output 2 6 16 2" xfId="6329" xr:uid="{00000000-0005-0000-0000-0000031A0000}"/>
    <cellStyle name="Output 2 6 16 3" xfId="8227" xr:uid="{00000000-0005-0000-0000-0000041A0000}"/>
    <cellStyle name="Output 2 6 16 4" xfId="4051" xr:uid="{00000000-0005-0000-0000-0000051A0000}"/>
    <cellStyle name="Output 2 6 17" xfId="1823" xr:uid="{00000000-0005-0000-0000-0000061A0000}"/>
    <cellStyle name="Output 2 6 17 2" xfId="6330" xr:uid="{00000000-0005-0000-0000-0000071A0000}"/>
    <cellStyle name="Output 2 6 17 3" xfId="8228" xr:uid="{00000000-0005-0000-0000-0000081A0000}"/>
    <cellStyle name="Output 2 6 17 4" xfId="4052" xr:uid="{00000000-0005-0000-0000-0000091A0000}"/>
    <cellStyle name="Output 2 6 18" xfId="1824" xr:uid="{00000000-0005-0000-0000-00000A1A0000}"/>
    <cellStyle name="Output 2 6 18 2" xfId="6331" xr:uid="{00000000-0005-0000-0000-00000B1A0000}"/>
    <cellStyle name="Output 2 6 18 3" xfId="8229" xr:uid="{00000000-0005-0000-0000-00000C1A0000}"/>
    <cellStyle name="Output 2 6 18 4" xfId="4053" xr:uid="{00000000-0005-0000-0000-00000D1A0000}"/>
    <cellStyle name="Output 2 6 19" xfId="1825" xr:uid="{00000000-0005-0000-0000-00000E1A0000}"/>
    <cellStyle name="Output 2 6 19 2" xfId="6332" xr:uid="{00000000-0005-0000-0000-00000F1A0000}"/>
    <cellStyle name="Output 2 6 19 3" xfId="8230" xr:uid="{00000000-0005-0000-0000-0000101A0000}"/>
    <cellStyle name="Output 2 6 19 4" xfId="4054" xr:uid="{00000000-0005-0000-0000-0000111A0000}"/>
    <cellStyle name="Output 2 6 2" xfId="1826" xr:uid="{00000000-0005-0000-0000-0000121A0000}"/>
    <cellStyle name="Output 2 6 2 2" xfId="6333" xr:uid="{00000000-0005-0000-0000-0000131A0000}"/>
    <cellStyle name="Output 2 6 2 3" xfId="8231" xr:uid="{00000000-0005-0000-0000-0000141A0000}"/>
    <cellStyle name="Output 2 6 2 4" xfId="4055" xr:uid="{00000000-0005-0000-0000-0000151A0000}"/>
    <cellStyle name="Output 2 6 20" xfId="1827" xr:uid="{00000000-0005-0000-0000-0000161A0000}"/>
    <cellStyle name="Output 2 6 20 2" xfId="6334" xr:uid="{00000000-0005-0000-0000-0000171A0000}"/>
    <cellStyle name="Output 2 6 20 3" xfId="8232" xr:uid="{00000000-0005-0000-0000-0000181A0000}"/>
    <cellStyle name="Output 2 6 20 4" xfId="4056" xr:uid="{00000000-0005-0000-0000-0000191A0000}"/>
    <cellStyle name="Output 2 6 21" xfId="1828" xr:uid="{00000000-0005-0000-0000-00001A1A0000}"/>
    <cellStyle name="Output 2 6 21 2" xfId="6335" xr:uid="{00000000-0005-0000-0000-00001B1A0000}"/>
    <cellStyle name="Output 2 6 21 3" xfId="8233" xr:uid="{00000000-0005-0000-0000-00001C1A0000}"/>
    <cellStyle name="Output 2 6 21 4" xfId="4057" xr:uid="{00000000-0005-0000-0000-00001D1A0000}"/>
    <cellStyle name="Output 2 6 22" xfId="1829" xr:uid="{00000000-0005-0000-0000-00001E1A0000}"/>
    <cellStyle name="Output 2 6 22 2" xfId="6336" xr:uid="{00000000-0005-0000-0000-00001F1A0000}"/>
    <cellStyle name="Output 2 6 22 3" xfId="8234" xr:uid="{00000000-0005-0000-0000-0000201A0000}"/>
    <cellStyle name="Output 2 6 22 4" xfId="4058" xr:uid="{00000000-0005-0000-0000-0000211A0000}"/>
    <cellStyle name="Output 2 6 23" xfId="1830" xr:uid="{00000000-0005-0000-0000-0000221A0000}"/>
    <cellStyle name="Output 2 6 23 2" xfId="6337" xr:uid="{00000000-0005-0000-0000-0000231A0000}"/>
    <cellStyle name="Output 2 6 23 3" xfId="8235" xr:uid="{00000000-0005-0000-0000-0000241A0000}"/>
    <cellStyle name="Output 2 6 23 4" xfId="4059" xr:uid="{00000000-0005-0000-0000-0000251A0000}"/>
    <cellStyle name="Output 2 6 24" xfId="6322" xr:uid="{00000000-0005-0000-0000-0000261A0000}"/>
    <cellStyle name="Output 2 6 25" xfId="8220" xr:uid="{00000000-0005-0000-0000-0000271A0000}"/>
    <cellStyle name="Output 2 6 26" xfId="4044" xr:uid="{00000000-0005-0000-0000-0000281A0000}"/>
    <cellStyle name="Output 2 6 3" xfId="1831" xr:uid="{00000000-0005-0000-0000-0000291A0000}"/>
    <cellStyle name="Output 2 6 3 2" xfId="6338" xr:uid="{00000000-0005-0000-0000-00002A1A0000}"/>
    <cellStyle name="Output 2 6 3 3" xfId="8236" xr:uid="{00000000-0005-0000-0000-00002B1A0000}"/>
    <cellStyle name="Output 2 6 3 4" xfId="4060" xr:uid="{00000000-0005-0000-0000-00002C1A0000}"/>
    <cellStyle name="Output 2 6 4" xfId="1832" xr:uid="{00000000-0005-0000-0000-00002D1A0000}"/>
    <cellStyle name="Output 2 6 4 2" xfId="6339" xr:uid="{00000000-0005-0000-0000-00002E1A0000}"/>
    <cellStyle name="Output 2 6 4 3" xfId="8237" xr:uid="{00000000-0005-0000-0000-00002F1A0000}"/>
    <cellStyle name="Output 2 6 4 4" xfId="4061" xr:uid="{00000000-0005-0000-0000-0000301A0000}"/>
    <cellStyle name="Output 2 6 5" xfId="1833" xr:uid="{00000000-0005-0000-0000-0000311A0000}"/>
    <cellStyle name="Output 2 6 5 2" xfId="6340" xr:uid="{00000000-0005-0000-0000-0000321A0000}"/>
    <cellStyle name="Output 2 6 5 3" xfId="8238" xr:uid="{00000000-0005-0000-0000-0000331A0000}"/>
    <cellStyle name="Output 2 6 5 4" xfId="4062" xr:uid="{00000000-0005-0000-0000-0000341A0000}"/>
    <cellStyle name="Output 2 6 6" xfId="1834" xr:uid="{00000000-0005-0000-0000-0000351A0000}"/>
    <cellStyle name="Output 2 6 6 2" xfId="6341" xr:uid="{00000000-0005-0000-0000-0000361A0000}"/>
    <cellStyle name="Output 2 6 6 3" xfId="8239" xr:uid="{00000000-0005-0000-0000-0000371A0000}"/>
    <cellStyle name="Output 2 6 6 4" xfId="4063" xr:uid="{00000000-0005-0000-0000-0000381A0000}"/>
    <cellStyle name="Output 2 6 7" xfId="1835" xr:uid="{00000000-0005-0000-0000-0000391A0000}"/>
    <cellStyle name="Output 2 6 7 2" xfId="6342" xr:uid="{00000000-0005-0000-0000-00003A1A0000}"/>
    <cellStyle name="Output 2 6 7 3" xfId="8240" xr:uid="{00000000-0005-0000-0000-00003B1A0000}"/>
    <cellStyle name="Output 2 6 7 4" xfId="4064" xr:uid="{00000000-0005-0000-0000-00003C1A0000}"/>
    <cellStyle name="Output 2 6 8" xfId="1836" xr:uid="{00000000-0005-0000-0000-00003D1A0000}"/>
    <cellStyle name="Output 2 6 8 2" xfId="6343" xr:uid="{00000000-0005-0000-0000-00003E1A0000}"/>
    <cellStyle name="Output 2 6 8 3" xfId="8241" xr:uid="{00000000-0005-0000-0000-00003F1A0000}"/>
    <cellStyle name="Output 2 6 8 4" xfId="4065" xr:uid="{00000000-0005-0000-0000-0000401A0000}"/>
    <cellStyle name="Output 2 6 9" xfId="1837" xr:uid="{00000000-0005-0000-0000-0000411A0000}"/>
    <cellStyle name="Output 2 6 9 2" xfId="6344" xr:uid="{00000000-0005-0000-0000-0000421A0000}"/>
    <cellStyle name="Output 2 6 9 3" xfId="8242" xr:uid="{00000000-0005-0000-0000-0000431A0000}"/>
    <cellStyle name="Output 2 6 9 4" xfId="4066" xr:uid="{00000000-0005-0000-0000-0000441A0000}"/>
    <cellStyle name="Output 2 7" xfId="1838" xr:uid="{00000000-0005-0000-0000-0000451A0000}"/>
    <cellStyle name="Output 2 7 10" xfId="1839" xr:uid="{00000000-0005-0000-0000-0000461A0000}"/>
    <cellStyle name="Output 2 7 10 2" xfId="6346" xr:uid="{00000000-0005-0000-0000-0000471A0000}"/>
    <cellStyle name="Output 2 7 10 3" xfId="8244" xr:uid="{00000000-0005-0000-0000-0000481A0000}"/>
    <cellStyle name="Output 2 7 10 4" xfId="4068" xr:uid="{00000000-0005-0000-0000-0000491A0000}"/>
    <cellStyle name="Output 2 7 11" xfId="1840" xr:uid="{00000000-0005-0000-0000-00004A1A0000}"/>
    <cellStyle name="Output 2 7 11 2" xfId="6347" xr:uid="{00000000-0005-0000-0000-00004B1A0000}"/>
    <cellStyle name="Output 2 7 11 3" xfId="8245" xr:uid="{00000000-0005-0000-0000-00004C1A0000}"/>
    <cellStyle name="Output 2 7 11 4" xfId="4069" xr:uid="{00000000-0005-0000-0000-00004D1A0000}"/>
    <cellStyle name="Output 2 7 12" xfId="1841" xr:uid="{00000000-0005-0000-0000-00004E1A0000}"/>
    <cellStyle name="Output 2 7 12 2" xfId="6348" xr:uid="{00000000-0005-0000-0000-00004F1A0000}"/>
    <cellStyle name="Output 2 7 12 3" xfId="8246" xr:uid="{00000000-0005-0000-0000-0000501A0000}"/>
    <cellStyle name="Output 2 7 12 4" xfId="4070" xr:uid="{00000000-0005-0000-0000-0000511A0000}"/>
    <cellStyle name="Output 2 7 13" xfId="1842" xr:uid="{00000000-0005-0000-0000-0000521A0000}"/>
    <cellStyle name="Output 2 7 13 2" xfId="6349" xr:uid="{00000000-0005-0000-0000-0000531A0000}"/>
    <cellStyle name="Output 2 7 13 3" xfId="8247" xr:uid="{00000000-0005-0000-0000-0000541A0000}"/>
    <cellStyle name="Output 2 7 13 4" xfId="4071" xr:uid="{00000000-0005-0000-0000-0000551A0000}"/>
    <cellStyle name="Output 2 7 14" xfId="1843" xr:uid="{00000000-0005-0000-0000-0000561A0000}"/>
    <cellStyle name="Output 2 7 14 2" xfId="6350" xr:uid="{00000000-0005-0000-0000-0000571A0000}"/>
    <cellStyle name="Output 2 7 14 3" xfId="8248" xr:uid="{00000000-0005-0000-0000-0000581A0000}"/>
    <cellStyle name="Output 2 7 14 4" xfId="4072" xr:uid="{00000000-0005-0000-0000-0000591A0000}"/>
    <cellStyle name="Output 2 7 15" xfId="1844" xr:uid="{00000000-0005-0000-0000-00005A1A0000}"/>
    <cellStyle name="Output 2 7 15 2" xfId="6351" xr:uid="{00000000-0005-0000-0000-00005B1A0000}"/>
    <cellStyle name="Output 2 7 15 3" xfId="8249" xr:uid="{00000000-0005-0000-0000-00005C1A0000}"/>
    <cellStyle name="Output 2 7 15 4" xfId="4073" xr:uid="{00000000-0005-0000-0000-00005D1A0000}"/>
    <cellStyle name="Output 2 7 16" xfId="1845" xr:uid="{00000000-0005-0000-0000-00005E1A0000}"/>
    <cellStyle name="Output 2 7 16 2" xfId="6352" xr:uid="{00000000-0005-0000-0000-00005F1A0000}"/>
    <cellStyle name="Output 2 7 16 3" xfId="8250" xr:uid="{00000000-0005-0000-0000-0000601A0000}"/>
    <cellStyle name="Output 2 7 16 4" xfId="4074" xr:uid="{00000000-0005-0000-0000-0000611A0000}"/>
    <cellStyle name="Output 2 7 17" xfId="1846" xr:uid="{00000000-0005-0000-0000-0000621A0000}"/>
    <cellStyle name="Output 2 7 17 2" xfId="6353" xr:uid="{00000000-0005-0000-0000-0000631A0000}"/>
    <cellStyle name="Output 2 7 17 3" xfId="8251" xr:uid="{00000000-0005-0000-0000-0000641A0000}"/>
    <cellStyle name="Output 2 7 17 4" xfId="4075" xr:uid="{00000000-0005-0000-0000-0000651A0000}"/>
    <cellStyle name="Output 2 7 18" xfId="1847" xr:uid="{00000000-0005-0000-0000-0000661A0000}"/>
    <cellStyle name="Output 2 7 18 2" xfId="6354" xr:uid="{00000000-0005-0000-0000-0000671A0000}"/>
    <cellStyle name="Output 2 7 18 3" xfId="8252" xr:uid="{00000000-0005-0000-0000-0000681A0000}"/>
    <cellStyle name="Output 2 7 18 4" xfId="4076" xr:uid="{00000000-0005-0000-0000-0000691A0000}"/>
    <cellStyle name="Output 2 7 19" xfId="1848" xr:uid="{00000000-0005-0000-0000-00006A1A0000}"/>
    <cellStyle name="Output 2 7 19 2" xfId="6355" xr:uid="{00000000-0005-0000-0000-00006B1A0000}"/>
    <cellStyle name="Output 2 7 19 3" xfId="8253" xr:uid="{00000000-0005-0000-0000-00006C1A0000}"/>
    <cellStyle name="Output 2 7 19 4" xfId="4077" xr:uid="{00000000-0005-0000-0000-00006D1A0000}"/>
    <cellStyle name="Output 2 7 2" xfId="1849" xr:uid="{00000000-0005-0000-0000-00006E1A0000}"/>
    <cellStyle name="Output 2 7 2 2" xfId="6356" xr:uid="{00000000-0005-0000-0000-00006F1A0000}"/>
    <cellStyle name="Output 2 7 2 3" xfId="8254" xr:uid="{00000000-0005-0000-0000-0000701A0000}"/>
    <cellStyle name="Output 2 7 2 4" xfId="4078" xr:uid="{00000000-0005-0000-0000-0000711A0000}"/>
    <cellStyle name="Output 2 7 20" xfId="1850" xr:uid="{00000000-0005-0000-0000-0000721A0000}"/>
    <cellStyle name="Output 2 7 20 2" xfId="6357" xr:uid="{00000000-0005-0000-0000-0000731A0000}"/>
    <cellStyle name="Output 2 7 20 3" xfId="8255" xr:uid="{00000000-0005-0000-0000-0000741A0000}"/>
    <cellStyle name="Output 2 7 20 4" xfId="4079" xr:uid="{00000000-0005-0000-0000-0000751A0000}"/>
    <cellStyle name="Output 2 7 21" xfId="1851" xr:uid="{00000000-0005-0000-0000-0000761A0000}"/>
    <cellStyle name="Output 2 7 21 2" xfId="6358" xr:uid="{00000000-0005-0000-0000-0000771A0000}"/>
    <cellStyle name="Output 2 7 21 3" xfId="8256" xr:uid="{00000000-0005-0000-0000-0000781A0000}"/>
    <cellStyle name="Output 2 7 21 4" xfId="4080" xr:uid="{00000000-0005-0000-0000-0000791A0000}"/>
    <cellStyle name="Output 2 7 22" xfId="1852" xr:uid="{00000000-0005-0000-0000-00007A1A0000}"/>
    <cellStyle name="Output 2 7 22 2" xfId="6359" xr:uid="{00000000-0005-0000-0000-00007B1A0000}"/>
    <cellStyle name="Output 2 7 22 3" xfId="8257" xr:uid="{00000000-0005-0000-0000-00007C1A0000}"/>
    <cellStyle name="Output 2 7 22 4" xfId="4081" xr:uid="{00000000-0005-0000-0000-00007D1A0000}"/>
    <cellStyle name="Output 2 7 23" xfId="1853" xr:uid="{00000000-0005-0000-0000-00007E1A0000}"/>
    <cellStyle name="Output 2 7 23 2" xfId="6360" xr:uid="{00000000-0005-0000-0000-00007F1A0000}"/>
    <cellStyle name="Output 2 7 23 3" xfId="8258" xr:uid="{00000000-0005-0000-0000-0000801A0000}"/>
    <cellStyle name="Output 2 7 23 4" xfId="4082" xr:uid="{00000000-0005-0000-0000-0000811A0000}"/>
    <cellStyle name="Output 2 7 24" xfId="6345" xr:uid="{00000000-0005-0000-0000-0000821A0000}"/>
    <cellStyle name="Output 2 7 25" xfId="8243" xr:uid="{00000000-0005-0000-0000-0000831A0000}"/>
    <cellStyle name="Output 2 7 26" xfId="4067" xr:uid="{00000000-0005-0000-0000-0000841A0000}"/>
    <cellStyle name="Output 2 7 3" xfId="1854" xr:uid="{00000000-0005-0000-0000-0000851A0000}"/>
    <cellStyle name="Output 2 7 3 2" xfId="6361" xr:uid="{00000000-0005-0000-0000-0000861A0000}"/>
    <cellStyle name="Output 2 7 3 3" xfId="8259" xr:uid="{00000000-0005-0000-0000-0000871A0000}"/>
    <cellStyle name="Output 2 7 3 4" xfId="4083" xr:uid="{00000000-0005-0000-0000-0000881A0000}"/>
    <cellStyle name="Output 2 7 4" xfId="1855" xr:uid="{00000000-0005-0000-0000-0000891A0000}"/>
    <cellStyle name="Output 2 7 4 2" xfId="6362" xr:uid="{00000000-0005-0000-0000-00008A1A0000}"/>
    <cellStyle name="Output 2 7 4 3" xfId="8260" xr:uid="{00000000-0005-0000-0000-00008B1A0000}"/>
    <cellStyle name="Output 2 7 4 4" xfId="4084" xr:uid="{00000000-0005-0000-0000-00008C1A0000}"/>
    <cellStyle name="Output 2 7 5" xfId="1856" xr:uid="{00000000-0005-0000-0000-00008D1A0000}"/>
    <cellStyle name="Output 2 7 5 2" xfId="6363" xr:uid="{00000000-0005-0000-0000-00008E1A0000}"/>
    <cellStyle name="Output 2 7 5 3" xfId="8261" xr:uid="{00000000-0005-0000-0000-00008F1A0000}"/>
    <cellStyle name="Output 2 7 5 4" xfId="4085" xr:uid="{00000000-0005-0000-0000-0000901A0000}"/>
    <cellStyle name="Output 2 7 6" xfId="1857" xr:uid="{00000000-0005-0000-0000-0000911A0000}"/>
    <cellStyle name="Output 2 7 6 2" xfId="6364" xr:uid="{00000000-0005-0000-0000-0000921A0000}"/>
    <cellStyle name="Output 2 7 6 3" xfId="8262" xr:uid="{00000000-0005-0000-0000-0000931A0000}"/>
    <cellStyle name="Output 2 7 6 4" xfId="4086" xr:uid="{00000000-0005-0000-0000-0000941A0000}"/>
    <cellStyle name="Output 2 7 7" xfId="1858" xr:uid="{00000000-0005-0000-0000-0000951A0000}"/>
    <cellStyle name="Output 2 7 7 2" xfId="6365" xr:uid="{00000000-0005-0000-0000-0000961A0000}"/>
    <cellStyle name="Output 2 7 7 3" xfId="8263" xr:uid="{00000000-0005-0000-0000-0000971A0000}"/>
    <cellStyle name="Output 2 7 7 4" xfId="4087" xr:uid="{00000000-0005-0000-0000-0000981A0000}"/>
    <cellStyle name="Output 2 7 8" xfId="1859" xr:uid="{00000000-0005-0000-0000-0000991A0000}"/>
    <cellStyle name="Output 2 7 8 2" xfId="6366" xr:uid="{00000000-0005-0000-0000-00009A1A0000}"/>
    <cellStyle name="Output 2 7 8 3" xfId="8264" xr:uid="{00000000-0005-0000-0000-00009B1A0000}"/>
    <cellStyle name="Output 2 7 8 4" xfId="4088" xr:uid="{00000000-0005-0000-0000-00009C1A0000}"/>
    <cellStyle name="Output 2 7 9" xfId="1860" xr:uid="{00000000-0005-0000-0000-00009D1A0000}"/>
    <cellStyle name="Output 2 7 9 2" xfId="6367" xr:uid="{00000000-0005-0000-0000-00009E1A0000}"/>
    <cellStyle name="Output 2 7 9 3" xfId="8265" xr:uid="{00000000-0005-0000-0000-00009F1A0000}"/>
    <cellStyle name="Output 2 7 9 4" xfId="4089" xr:uid="{00000000-0005-0000-0000-0000A01A0000}"/>
    <cellStyle name="Output 2 8" xfId="1861" xr:uid="{00000000-0005-0000-0000-0000A11A0000}"/>
    <cellStyle name="Output 2 8 10" xfId="1862" xr:uid="{00000000-0005-0000-0000-0000A21A0000}"/>
    <cellStyle name="Output 2 8 10 2" xfId="6369" xr:uid="{00000000-0005-0000-0000-0000A31A0000}"/>
    <cellStyle name="Output 2 8 10 3" xfId="8267" xr:uid="{00000000-0005-0000-0000-0000A41A0000}"/>
    <cellStyle name="Output 2 8 10 4" xfId="4091" xr:uid="{00000000-0005-0000-0000-0000A51A0000}"/>
    <cellStyle name="Output 2 8 11" xfId="1863" xr:uid="{00000000-0005-0000-0000-0000A61A0000}"/>
    <cellStyle name="Output 2 8 11 2" xfId="6370" xr:uid="{00000000-0005-0000-0000-0000A71A0000}"/>
    <cellStyle name="Output 2 8 11 3" xfId="8268" xr:uid="{00000000-0005-0000-0000-0000A81A0000}"/>
    <cellStyle name="Output 2 8 11 4" xfId="4092" xr:uid="{00000000-0005-0000-0000-0000A91A0000}"/>
    <cellStyle name="Output 2 8 12" xfId="1864" xr:uid="{00000000-0005-0000-0000-0000AA1A0000}"/>
    <cellStyle name="Output 2 8 12 2" xfId="6371" xr:uid="{00000000-0005-0000-0000-0000AB1A0000}"/>
    <cellStyle name="Output 2 8 12 3" xfId="8269" xr:uid="{00000000-0005-0000-0000-0000AC1A0000}"/>
    <cellStyle name="Output 2 8 12 4" xfId="4093" xr:uid="{00000000-0005-0000-0000-0000AD1A0000}"/>
    <cellStyle name="Output 2 8 13" xfId="1865" xr:uid="{00000000-0005-0000-0000-0000AE1A0000}"/>
    <cellStyle name="Output 2 8 13 2" xfId="6372" xr:uid="{00000000-0005-0000-0000-0000AF1A0000}"/>
    <cellStyle name="Output 2 8 13 3" xfId="8270" xr:uid="{00000000-0005-0000-0000-0000B01A0000}"/>
    <cellStyle name="Output 2 8 13 4" xfId="4094" xr:uid="{00000000-0005-0000-0000-0000B11A0000}"/>
    <cellStyle name="Output 2 8 14" xfId="1866" xr:uid="{00000000-0005-0000-0000-0000B21A0000}"/>
    <cellStyle name="Output 2 8 14 2" xfId="6373" xr:uid="{00000000-0005-0000-0000-0000B31A0000}"/>
    <cellStyle name="Output 2 8 14 3" xfId="8271" xr:uid="{00000000-0005-0000-0000-0000B41A0000}"/>
    <cellStyle name="Output 2 8 14 4" xfId="4095" xr:uid="{00000000-0005-0000-0000-0000B51A0000}"/>
    <cellStyle name="Output 2 8 15" xfId="1867" xr:uid="{00000000-0005-0000-0000-0000B61A0000}"/>
    <cellStyle name="Output 2 8 15 2" xfId="6374" xr:uid="{00000000-0005-0000-0000-0000B71A0000}"/>
    <cellStyle name="Output 2 8 15 3" xfId="8272" xr:uid="{00000000-0005-0000-0000-0000B81A0000}"/>
    <cellStyle name="Output 2 8 15 4" xfId="4096" xr:uid="{00000000-0005-0000-0000-0000B91A0000}"/>
    <cellStyle name="Output 2 8 16" xfId="1868" xr:uid="{00000000-0005-0000-0000-0000BA1A0000}"/>
    <cellStyle name="Output 2 8 16 2" xfId="6375" xr:uid="{00000000-0005-0000-0000-0000BB1A0000}"/>
    <cellStyle name="Output 2 8 16 3" xfId="8273" xr:uid="{00000000-0005-0000-0000-0000BC1A0000}"/>
    <cellStyle name="Output 2 8 16 4" xfId="4097" xr:uid="{00000000-0005-0000-0000-0000BD1A0000}"/>
    <cellStyle name="Output 2 8 17" xfId="1869" xr:uid="{00000000-0005-0000-0000-0000BE1A0000}"/>
    <cellStyle name="Output 2 8 17 2" xfId="6376" xr:uid="{00000000-0005-0000-0000-0000BF1A0000}"/>
    <cellStyle name="Output 2 8 17 3" xfId="8274" xr:uid="{00000000-0005-0000-0000-0000C01A0000}"/>
    <cellStyle name="Output 2 8 17 4" xfId="4098" xr:uid="{00000000-0005-0000-0000-0000C11A0000}"/>
    <cellStyle name="Output 2 8 18" xfId="1870" xr:uid="{00000000-0005-0000-0000-0000C21A0000}"/>
    <cellStyle name="Output 2 8 18 2" xfId="6377" xr:uid="{00000000-0005-0000-0000-0000C31A0000}"/>
    <cellStyle name="Output 2 8 18 3" xfId="8275" xr:uid="{00000000-0005-0000-0000-0000C41A0000}"/>
    <cellStyle name="Output 2 8 18 4" xfId="4099" xr:uid="{00000000-0005-0000-0000-0000C51A0000}"/>
    <cellStyle name="Output 2 8 19" xfId="1871" xr:uid="{00000000-0005-0000-0000-0000C61A0000}"/>
    <cellStyle name="Output 2 8 19 2" xfId="6378" xr:uid="{00000000-0005-0000-0000-0000C71A0000}"/>
    <cellStyle name="Output 2 8 19 3" xfId="8276" xr:uid="{00000000-0005-0000-0000-0000C81A0000}"/>
    <cellStyle name="Output 2 8 19 4" xfId="4100" xr:uid="{00000000-0005-0000-0000-0000C91A0000}"/>
    <cellStyle name="Output 2 8 2" xfId="1872" xr:uid="{00000000-0005-0000-0000-0000CA1A0000}"/>
    <cellStyle name="Output 2 8 2 2" xfId="6379" xr:uid="{00000000-0005-0000-0000-0000CB1A0000}"/>
    <cellStyle name="Output 2 8 2 3" xfId="8277" xr:uid="{00000000-0005-0000-0000-0000CC1A0000}"/>
    <cellStyle name="Output 2 8 2 4" xfId="4101" xr:uid="{00000000-0005-0000-0000-0000CD1A0000}"/>
    <cellStyle name="Output 2 8 20" xfId="1873" xr:uid="{00000000-0005-0000-0000-0000CE1A0000}"/>
    <cellStyle name="Output 2 8 20 2" xfId="6380" xr:uid="{00000000-0005-0000-0000-0000CF1A0000}"/>
    <cellStyle name="Output 2 8 20 3" xfId="8278" xr:uid="{00000000-0005-0000-0000-0000D01A0000}"/>
    <cellStyle name="Output 2 8 20 4" xfId="4102" xr:uid="{00000000-0005-0000-0000-0000D11A0000}"/>
    <cellStyle name="Output 2 8 21" xfId="1874" xr:uid="{00000000-0005-0000-0000-0000D21A0000}"/>
    <cellStyle name="Output 2 8 21 2" xfId="6381" xr:uid="{00000000-0005-0000-0000-0000D31A0000}"/>
    <cellStyle name="Output 2 8 21 3" xfId="8279" xr:uid="{00000000-0005-0000-0000-0000D41A0000}"/>
    <cellStyle name="Output 2 8 21 4" xfId="4103" xr:uid="{00000000-0005-0000-0000-0000D51A0000}"/>
    <cellStyle name="Output 2 8 22" xfId="1875" xr:uid="{00000000-0005-0000-0000-0000D61A0000}"/>
    <cellStyle name="Output 2 8 22 2" xfId="6382" xr:uid="{00000000-0005-0000-0000-0000D71A0000}"/>
    <cellStyle name="Output 2 8 22 3" xfId="8280" xr:uid="{00000000-0005-0000-0000-0000D81A0000}"/>
    <cellStyle name="Output 2 8 22 4" xfId="4104" xr:uid="{00000000-0005-0000-0000-0000D91A0000}"/>
    <cellStyle name="Output 2 8 23" xfId="1876" xr:uid="{00000000-0005-0000-0000-0000DA1A0000}"/>
    <cellStyle name="Output 2 8 23 2" xfId="6383" xr:uid="{00000000-0005-0000-0000-0000DB1A0000}"/>
    <cellStyle name="Output 2 8 23 3" xfId="8281" xr:uid="{00000000-0005-0000-0000-0000DC1A0000}"/>
    <cellStyle name="Output 2 8 23 4" xfId="4105" xr:uid="{00000000-0005-0000-0000-0000DD1A0000}"/>
    <cellStyle name="Output 2 8 24" xfId="6368" xr:uid="{00000000-0005-0000-0000-0000DE1A0000}"/>
    <cellStyle name="Output 2 8 25" xfId="8266" xr:uid="{00000000-0005-0000-0000-0000DF1A0000}"/>
    <cellStyle name="Output 2 8 26" xfId="4090" xr:uid="{00000000-0005-0000-0000-0000E01A0000}"/>
    <cellStyle name="Output 2 8 3" xfId="1877" xr:uid="{00000000-0005-0000-0000-0000E11A0000}"/>
    <cellStyle name="Output 2 8 3 2" xfId="6384" xr:uid="{00000000-0005-0000-0000-0000E21A0000}"/>
    <cellStyle name="Output 2 8 3 3" xfId="8282" xr:uid="{00000000-0005-0000-0000-0000E31A0000}"/>
    <cellStyle name="Output 2 8 3 4" xfId="4106" xr:uid="{00000000-0005-0000-0000-0000E41A0000}"/>
    <cellStyle name="Output 2 8 4" xfId="1878" xr:uid="{00000000-0005-0000-0000-0000E51A0000}"/>
    <cellStyle name="Output 2 8 4 2" xfId="6385" xr:uid="{00000000-0005-0000-0000-0000E61A0000}"/>
    <cellStyle name="Output 2 8 4 3" xfId="8283" xr:uid="{00000000-0005-0000-0000-0000E71A0000}"/>
    <cellStyle name="Output 2 8 4 4" xfId="4107" xr:uid="{00000000-0005-0000-0000-0000E81A0000}"/>
    <cellStyle name="Output 2 8 5" xfId="1879" xr:uid="{00000000-0005-0000-0000-0000E91A0000}"/>
    <cellStyle name="Output 2 8 5 2" xfId="6386" xr:uid="{00000000-0005-0000-0000-0000EA1A0000}"/>
    <cellStyle name="Output 2 8 5 3" xfId="8284" xr:uid="{00000000-0005-0000-0000-0000EB1A0000}"/>
    <cellStyle name="Output 2 8 5 4" xfId="4108" xr:uid="{00000000-0005-0000-0000-0000EC1A0000}"/>
    <cellStyle name="Output 2 8 6" xfId="1880" xr:uid="{00000000-0005-0000-0000-0000ED1A0000}"/>
    <cellStyle name="Output 2 8 6 2" xfId="6387" xr:uid="{00000000-0005-0000-0000-0000EE1A0000}"/>
    <cellStyle name="Output 2 8 6 3" xfId="8285" xr:uid="{00000000-0005-0000-0000-0000EF1A0000}"/>
    <cellStyle name="Output 2 8 6 4" xfId="4109" xr:uid="{00000000-0005-0000-0000-0000F01A0000}"/>
    <cellStyle name="Output 2 8 7" xfId="1881" xr:uid="{00000000-0005-0000-0000-0000F11A0000}"/>
    <cellStyle name="Output 2 8 7 2" xfId="6388" xr:uid="{00000000-0005-0000-0000-0000F21A0000}"/>
    <cellStyle name="Output 2 8 7 3" xfId="8286" xr:uid="{00000000-0005-0000-0000-0000F31A0000}"/>
    <cellStyle name="Output 2 8 7 4" xfId="4110" xr:uid="{00000000-0005-0000-0000-0000F41A0000}"/>
    <cellStyle name="Output 2 8 8" xfId="1882" xr:uid="{00000000-0005-0000-0000-0000F51A0000}"/>
    <cellStyle name="Output 2 8 8 2" xfId="6389" xr:uid="{00000000-0005-0000-0000-0000F61A0000}"/>
    <cellStyle name="Output 2 8 8 3" xfId="8287" xr:uid="{00000000-0005-0000-0000-0000F71A0000}"/>
    <cellStyle name="Output 2 8 8 4" xfId="4111" xr:uid="{00000000-0005-0000-0000-0000F81A0000}"/>
    <cellStyle name="Output 2 8 9" xfId="1883" xr:uid="{00000000-0005-0000-0000-0000F91A0000}"/>
    <cellStyle name="Output 2 8 9 2" xfId="6390" xr:uid="{00000000-0005-0000-0000-0000FA1A0000}"/>
    <cellStyle name="Output 2 8 9 3" xfId="8288" xr:uid="{00000000-0005-0000-0000-0000FB1A0000}"/>
    <cellStyle name="Output 2 8 9 4" xfId="4112" xr:uid="{00000000-0005-0000-0000-0000FC1A0000}"/>
    <cellStyle name="Output 2 9" xfId="1884" xr:uid="{00000000-0005-0000-0000-0000FD1A0000}"/>
    <cellStyle name="Output 2 9 10" xfId="1885" xr:uid="{00000000-0005-0000-0000-0000FE1A0000}"/>
    <cellStyle name="Output 2 9 10 2" xfId="6392" xr:uid="{00000000-0005-0000-0000-0000FF1A0000}"/>
    <cellStyle name="Output 2 9 10 3" xfId="8290" xr:uid="{00000000-0005-0000-0000-0000001B0000}"/>
    <cellStyle name="Output 2 9 10 4" xfId="4114" xr:uid="{00000000-0005-0000-0000-0000011B0000}"/>
    <cellStyle name="Output 2 9 11" xfId="1886" xr:uid="{00000000-0005-0000-0000-0000021B0000}"/>
    <cellStyle name="Output 2 9 11 2" xfId="6393" xr:uid="{00000000-0005-0000-0000-0000031B0000}"/>
    <cellStyle name="Output 2 9 11 3" xfId="8291" xr:uid="{00000000-0005-0000-0000-0000041B0000}"/>
    <cellStyle name="Output 2 9 11 4" xfId="4115" xr:uid="{00000000-0005-0000-0000-0000051B0000}"/>
    <cellStyle name="Output 2 9 12" xfId="1887" xr:uid="{00000000-0005-0000-0000-0000061B0000}"/>
    <cellStyle name="Output 2 9 12 2" xfId="6394" xr:uid="{00000000-0005-0000-0000-0000071B0000}"/>
    <cellStyle name="Output 2 9 12 3" xfId="8292" xr:uid="{00000000-0005-0000-0000-0000081B0000}"/>
    <cellStyle name="Output 2 9 12 4" xfId="4116" xr:uid="{00000000-0005-0000-0000-0000091B0000}"/>
    <cellStyle name="Output 2 9 13" xfId="1888" xr:uid="{00000000-0005-0000-0000-00000A1B0000}"/>
    <cellStyle name="Output 2 9 13 2" xfId="6395" xr:uid="{00000000-0005-0000-0000-00000B1B0000}"/>
    <cellStyle name="Output 2 9 13 3" xfId="8293" xr:uid="{00000000-0005-0000-0000-00000C1B0000}"/>
    <cellStyle name="Output 2 9 13 4" xfId="4117" xr:uid="{00000000-0005-0000-0000-00000D1B0000}"/>
    <cellStyle name="Output 2 9 14" xfId="1889" xr:uid="{00000000-0005-0000-0000-00000E1B0000}"/>
    <cellStyle name="Output 2 9 14 2" xfId="6396" xr:uid="{00000000-0005-0000-0000-00000F1B0000}"/>
    <cellStyle name="Output 2 9 14 3" xfId="8294" xr:uid="{00000000-0005-0000-0000-0000101B0000}"/>
    <cellStyle name="Output 2 9 14 4" xfId="4118" xr:uid="{00000000-0005-0000-0000-0000111B0000}"/>
    <cellStyle name="Output 2 9 15" xfId="1890" xr:uid="{00000000-0005-0000-0000-0000121B0000}"/>
    <cellStyle name="Output 2 9 15 2" xfId="6397" xr:uid="{00000000-0005-0000-0000-0000131B0000}"/>
    <cellStyle name="Output 2 9 15 3" xfId="8295" xr:uid="{00000000-0005-0000-0000-0000141B0000}"/>
    <cellStyle name="Output 2 9 15 4" xfId="4119" xr:uid="{00000000-0005-0000-0000-0000151B0000}"/>
    <cellStyle name="Output 2 9 16" xfId="1891" xr:uid="{00000000-0005-0000-0000-0000161B0000}"/>
    <cellStyle name="Output 2 9 16 2" xfId="6398" xr:uid="{00000000-0005-0000-0000-0000171B0000}"/>
    <cellStyle name="Output 2 9 16 3" xfId="8296" xr:uid="{00000000-0005-0000-0000-0000181B0000}"/>
    <cellStyle name="Output 2 9 16 4" xfId="4120" xr:uid="{00000000-0005-0000-0000-0000191B0000}"/>
    <cellStyle name="Output 2 9 17" xfId="1892" xr:uid="{00000000-0005-0000-0000-00001A1B0000}"/>
    <cellStyle name="Output 2 9 17 2" xfId="6399" xr:uid="{00000000-0005-0000-0000-00001B1B0000}"/>
    <cellStyle name="Output 2 9 17 3" xfId="8297" xr:uid="{00000000-0005-0000-0000-00001C1B0000}"/>
    <cellStyle name="Output 2 9 17 4" xfId="4121" xr:uid="{00000000-0005-0000-0000-00001D1B0000}"/>
    <cellStyle name="Output 2 9 18" xfId="1893" xr:uid="{00000000-0005-0000-0000-00001E1B0000}"/>
    <cellStyle name="Output 2 9 18 2" xfId="6400" xr:uid="{00000000-0005-0000-0000-00001F1B0000}"/>
    <cellStyle name="Output 2 9 18 3" xfId="8298" xr:uid="{00000000-0005-0000-0000-0000201B0000}"/>
    <cellStyle name="Output 2 9 18 4" xfId="4122" xr:uid="{00000000-0005-0000-0000-0000211B0000}"/>
    <cellStyle name="Output 2 9 19" xfId="1894" xr:uid="{00000000-0005-0000-0000-0000221B0000}"/>
    <cellStyle name="Output 2 9 19 2" xfId="6401" xr:uid="{00000000-0005-0000-0000-0000231B0000}"/>
    <cellStyle name="Output 2 9 19 3" xfId="8299" xr:uid="{00000000-0005-0000-0000-0000241B0000}"/>
    <cellStyle name="Output 2 9 19 4" xfId="4123" xr:uid="{00000000-0005-0000-0000-0000251B0000}"/>
    <cellStyle name="Output 2 9 2" xfId="1895" xr:uid="{00000000-0005-0000-0000-0000261B0000}"/>
    <cellStyle name="Output 2 9 2 2" xfId="6402" xr:uid="{00000000-0005-0000-0000-0000271B0000}"/>
    <cellStyle name="Output 2 9 2 3" xfId="8300" xr:uid="{00000000-0005-0000-0000-0000281B0000}"/>
    <cellStyle name="Output 2 9 2 4" xfId="4124" xr:uid="{00000000-0005-0000-0000-0000291B0000}"/>
    <cellStyle name="Output 2 9 20" xfId="1896" xr:uid="{00000000-0005-0000-0000-00002A1B0000}"/>
    <cellStyle name="Output 2 9 20 2" xfId="6403" xr:uid="{00000000-0005-0000-0000-00002B1B0000}"/>
    <cellStyle name="Output 2 9 20 3" xfId="8301" xr:uid="{00000000-0005-0000-0000-00002C1B0000}"/>
    <cellStyle name="Output 2 9 20 4" xfId="4125" xr:uid="{00000000-0005-0000-0000-00002D1B0000}"/>
    <cellStyle name="Output 2 9 21" xfId="1897" xr:uid="{00000000-0005-0000-0000-00002E1B0000}"/>
    <cellStyle name="Output 2 9 21 2" xfId="6404" xr:uid="{00000000-0005-0000-0000-00002F1B0000}"/>
    <cellStyle name="Output 2 9 21 3" xfId="8302" xr:uid="{00000000-0005-0000-0000-0000301B0000}"/>
    <cellStyle name="Output 2 9 21 4" xfId="4126" xr:uid="{00000000-0005-0000-0000-0000311B0000}"/>
    <cellStyle name="Output 2 9 22" xfId="1898" xr:uid="{00000000-0005-0000-0000-0000321B0000}"/>
    <cellStyle name="Output 2 9 22 2" xfId="6405" xr:uid="{00000000-0005-0000-0000-0000331B0000}"/>
    <cellStyle name="Output 2 9 22 3" xfId="8303" xr:uid="{00000000-0005-0000-0000-0000341B0000}"/>
    <cellStyle name="Output 2 9 22 4" xfId="4127" xr:uid="{00000000-0005-0000-0000-0000351B0000}"/>
    <cellStyle name="Output 2 9 23" xfId="1899" xr:uid="{00000000-0005-0000-0000-0000361B0000}"/>
    <cellStyle name="Output 2 9 23 2" xfId="6406" xr:uid="{00000000-0005-0000-0000-0000371B0000}"/>
    <cellStyle name="Output 2 9 23 3" xfId="8304" xr:uid="{00000000-0005-0000-0000-0000381B0000}"/>
    <cellStyle name="Output 2 9 23 4" xfId="4128" xr:uid="{00000000-0005-0000-0000-0000391B0000}"/>
    <cellStyle name="Output 2 9 24" xfId="6391" xr:uid="{00000000-0005-0000-0000-00003A1B0000}"/>
    <cellStyle name="Output 2 9 25" xfId="8289" xr:uid="{00000000-0005-0000-0000-00003B1B0000}"/>
    <cellStyle name="Output 2 9 26" xfId="4113" xr:uid="{00000000-0005-0000-0000-00003C1B0000}"/>
    <cellStyle name="Output 2 9 3" xfId="1900" xr:uid="{00000000-0005-0000-0000-00003D1B0000}"/>
    <cellStyle name="Output 2 9 3 2" xfId="6407" xr:uid="{00000000-0005-0000-0000-00003E1B0000}"/>
    <cellStyle name="Output 2 9 3 3" xfId="8305" xr:uid="{00000000-0005-0000-0000-00003F1B0000}"/>
    <cellStyle name="Output 2 9 3 4" xfId="4129" xr:uid="{00000000-0005-0000-0000-0000401B0000}"/>
    <cellStyle name="Output 2 9 4" xfId="1901" xr:uid="{00000000-0005-0000-0000-0000411B0000}"/>
    <cellStyle name="Output 2 9 4 2" xfId="6408" xr:uid="{00000000-0005-0000-0000-0000421B0000}"/>
    <cellStyle name="Output 2 9 4 3" xfId="8306" xr:uid="{00000000-0005-0000-0000-0000431B0000}"/>
    <cellStyle name="Output 2 9 4 4" xfId="4130" xr:uid="{00000000-0005-0000-0000-0000441B0000}"/>
    <cellStyle name="Output 2 9 5" xfId="1902" xr:uid="{00000000-0005-0000-0000-0000451B0000}"/>
    <cellStyle name="Output 2 9 5 2" xfId="6409" xr:uid="{00000000-0005-0000-0000-0000461B0000}"/>
    <cellStyle name="Output 2 9 5 3" xfId="8307" xr:uid="{00000000-0005-0000-0000-0000471B0000}"/>
    <cellStyle name="Output 2 9 5 4" xfId="4131" xr:uid="{00000000-0005-0000-0000-0000481B0000}"/>
    <cellStyle name="Output 2 9 6" xfId="1903" xr:uid="{00000000-0005-0000-0000-0000491B0000}"/>
    <cellStyle name="Output 2 9 6 2" xfId="6410" xr:uid="{00000000-0005-0000-0000-00004A1B0000}"/>
    <cellStyle name="Output 2 9 6 3" xfId="8308" xr:uid="{00000000-0005-0000-0000-00004B1B0000}"/>
    <cellStyle name="Output 2 9 6 4" xfId="4132" xr:uid="{00000000-0005-0000-0000-00004C1B0000}"/>
    <cellStyle name="Output 2 9 7" xfId="1904" xr:uid="{00000000-0005-0000-0000-00004D1B0000}"/>
    <cellStyle name="Output 2 9 7 2" xfId="6411" xr:uid="{00000000-0005-0000-0000-00004E1B0000}"/>
    <cellStyle name="Output 2 9 7 3" xfId="8309" xr:uid="{00000000-0005-0000-0000-00004F1B0000}"/>
    <cellStyle name="Output 2 9 7 4" xfId="4133" xr:uid="{00000000-0005-0000-0000-0000501B0000}"/>
    <cellStyle name="Output 2 9 8" xfId="1905" xr:uid="{00000000-0005-0000-0000-0000511B0000}"/>
    <cellStyle name="Output 2 9 8 2" xfId="6412" xr:uid="{00000000-0005-0000-0000-0000521B0000}"/>
    <cellStyle name="Output 2 9 8 3" xfId="8310" xr:uid="{00000000-0005-0000-0000-0000531B0000}"/>
    <cellStyle name="Output 2 9 8 4" xfId="4134" xr:uid="{00000000-0005-0000-0000-0000541B0000}"/>
    <cellStyle name="Output 2 9 9" xfId="1906" xr:uid="{00000000-0005-0000-0000-0000551B0000}"/>
    <cellStyle name="Output 2 9 9 2" xfId="6413" xr:uid="{00000000-0005-0000-0000-0000561B0000}"/>
    <cellStyle name="Output 2 9 9 3" xfId="8311" xr:uid="{00000000-0005-0000-0000-0000571B0000}"/>
    <cellStyle name="Output 2 9 9 4" xfId="4135" xr:uid="{00000000-0005-0000-0000-0000581B0000}"/>
    <cellStyle name="Output 3" xfId="6903" xr:uid="{00000000-0005-0000-0000-0000591B0000}"/>
    <cellStyle name="Output 4" xfId="4639" xr:uid="{00000000-0005-0000-0000-00005A1B0000}"/>
    <cellStyle name="Output 5" xfId="6878" xr:uid="{00000000-0005-0000-0000-00005B1B0000}"/>
    <cellStyle name="Output 6" xfId="2454" xr:uid="{00000000-0005-0000-0000-00005C1B0000}"/>
    <cellStyle name="OUTPUT AMOUNTS" xfId="48" xr:uid="{00000000-0005-0000-0000-00005D1B0000}"/>
    <cellStyle name="OUTPUT COLUMN HEADINGS" xfId="49" xr:uid="{00000000-0005-0000-0000-00005E1B0000}"/>
    <cellStyle name="OUTPUT LINE ITEMS" xfId="50" xr:uid="{00000000-0005-0000-0000-00005F1B0000}"/>
    <cellStyle name="OUTPUT REPORT HEADING" xfId="51" xr:uid="{00000000-0005-0000-0000-0000601B0000}"/>
    <cellStyle name="OUTPUT REPORT TITLE" xfId="52" xr:uid="{00000000-0005-0000-0000-0000611B0000}"/>
    <cellStyle name="Percent" xfId="93" builtinId="5"/>
    <cellStyle name="Percent 2" xfId="88" xr:uid="{00000000-0005-0000-0000-0000631B0000}"/>
    <cellStyle name="Percent 2 2" xfId="98" xr:uid="{00000000-0005-0000-0000-0000641B0000}"/>
    <cellStyle name="Percent 2 2 2" xfId="8826" xr:uid="{00000000-0005-0000-0000-0000651B0000}"/>
    <cellStyle name="Percent 2 2 3" xfId="2470" xr:uid="{00000000-0005-0000-0000-0000661B0000}"/>
    <cellStyle name="Percent 2 3" xfId="2379" xr:uid="{00000000-0005-0000-0000-0000671B0000}"/>
    <cellStyle name="Percent 2 3 2" xfId="6877" xr:uid="{00000000-0005-0000-0000-0000681B0000}"/>
    <cellStyle name="Percent 2 3 3" xfId="4598" xr:uid="{00000000-0005-0000-0000-0000691B0000}"/>
    <cellStyle name="Percent 2 4" xfId="4654" xr:uid="{00000000-0005-0000-0000-00006A1B0000}"/>
    <cellStyle name="Percent 2 5" xfId="2467" xr:uid="{00000000-0005-0000-0000-00006B1B0000}"/>
    <cellStyle name="Percent 3" xfId="89" xr:uid="{00000000-0005-0000-0000-00006C1B0000}"/>
    <cellStyle name="Percent 3 2" xfId="1907" xr:uid="{00000000-0005-0000-0000-00006D1B0000}"/>
    <cellStyle name="Percent 3 3" xfId="4655" xr:uid="{00000000-0005-0000-0000-00006E1B0000}"/>
    <cellStyle name="Percent 3 4" xfId="2468" xr:uid="{00000000-0005-0000-0000-00006F1B0000}"/>
    <cellStyle name="Percent 4" xfId="97" xr:uid="{00000000-0005-0000-0000-0000701B0000}"/>
    <cellStyle name="Percent 4 2" xfId="2449" xr:uid="{00000000-0005-0000-0000-0000711B0000}"/>
    <cellStyle name="Percent 5" xfId="2426" xr:uid="{00000000-0005-0000-0000-0000721B0000}"/>
    <cellStyle name="Percent 6" xfId="6893" xr:uid="{00000000-0005-0000-0000-0000731B0000}"/>
    <cellStyle name="ReportTitlePrompt" xfId="53" xr:uid="{00000000-0005-0000-0000-0000741B0000}"/>
    <cellStyle name="ReportTitleValue" xfId="54" xr:uid="{00000000-0005-0000-0000-0000751B0000}"/>
    <cellStyle name="RowAcctAbovePrompt" xfId="55" xr:uid="{00000000-0005-0000-0000-0000761B0000}"/>
    <cellStyle name="RowAcctSOBAbovePrompt" xfId="56" xr:uid="{00000000-0005-0000-0000-0000771B0000}"/>
    <cellStyle name="RowAcctSOBValue" xfId="57" xr:uid="{00000000-0005-0000-0000-0000781B0000}"/>
    <cellStyle name="RowAcctValue" xfId="58" xr:uid="{00000000-0005-0000-0000-0000791B0000}"/>
    <cellStyle name="RowAttrAbovePrompt" xfId="59" xr:uid="{00000000-0005-0000-0000-00007A1B0000}"/>
    <cellStyle name="RowAttrValue" xfId="60" xr:uid="{00000000-0005-0000-0000-00007B1B0000}"/>
    <cellStyle name="RowColSetAbovePrompt" xfId="61" xr:uid="{00000000-0005-0000-0000-00007C1B0000}"/>
    <cellStyle name="RowColSetLeftPrompt" xfId="62" xr:uid="{00000000-0005-0000-0000-00007D1B0000}"/>
    <cellStyle name="RowColSetValue" xfId="63" xr:uid="{00000000-0005-0000-0000-00007E1B0000}"/>
    <cellStyle name="RowLeftPrompt" xfId="64" xr:uid="{00000000-0005-0000-0000-00007F1B0000}"/>
    <cellStyle name="SampleUsingFormatMask" xfId="65" xr:uid="{00000000-0005-0000-0000-0000801B0000}"/>
    <cellStyle name="SampleWithNoFormatMask" xfId="66" xr:uid="{00000000-0005-0000-0000-0000811B0000}"/>
    <cellStyle name="SecondHeader1" xfId="90" xr:uid="{00000000-0005-0000-0000-0000821B0000}"/>
    <cellStyle name="StandardNumberRow1" xfId="91" xr:uid="{00000000-0005-0000-0000-0000831B0000}"/>
    <cellStyle name="StandardRowHeader1" xfId="92" xr:uid="{00000000-0005-0000-0000-0000841B0000}"/>
    <cellStyle name="STYLE1" xfId="67" xr:uid="{00000000-0005-0000-0000-0000851B0000}"/>
    <cellStyle name="STYLE1 2" xfId="4601" xr:uid="{00000000-0005-0000-0000-0000861B0000}"/>
    <cellStyle name="STYLE1 3" xfId="2455" xr:uid="{00000000-0005-0000-0000-0000871B0000}"/>
    <cellStyle name="STYLE2" xfId="1908" xr:uid="{00000000-0005-0000-0000-0000881B0000}"/>
    <cellStyle name="STYLE3" xfId="1909" xr:uid="{00000000-0005-0000-0000-0000891B0000}"/>
    <cellStyle name="Suma" xfId="1910" xr:uid="{00000000-0005-0000-0000-00008A1B0000}"/>
    <cellStyle name="Suma 10" xfId="1911" xr:uid="{00000000-0005-0000-0000-00008B1B0000}"/>
    <cellStyle name="Suma 10 2" xfId="6416" xr:uid="{00000000-0005-0000-0000-00008C1B0000}"/>
    <cellStyle name="Suma 10 3" xfId="8313" xr:uid="{00000000-0005-0000-0000-00008D1B0000}"/>
    <cellStyle name="Suma 10 4" xfId="4137" xr:uid="{00000000-0005-0000-0000-00008E1B0000}"/>
    <cellStyle name="Suma 11" xfId="1912" xr:uid="{00000000-0005-0000-0000-00008F1B0000}"/>
    <cellStyle name="Suma 11 2" xfId="6417" xr:uid="{00000000-0005-0000-0000-0000901B0000}"/>
    <cellStyle name="Suma 11 3" xfId="8314" xr:uid="{00000000-0005-0000-0000-0000911B0000}"/>
    <cellStyle name="Suma 11 4" xfId="4138" xr:uid="{00000000-0005-0000-0000-0000921B0000}"/>
    <cellStyle name="Suma 12" xfId="1913" xr:uid="{00000000-0005-0000-0000-0000931B0000}"/>
    <cellStyle name="Suma 12 2" xfId="6418" xr:uid="{00000000-0005-0000-0000-0000941B0000}"/>
    <cellStyle name="Suma 12 3" xfId="8315" xr:uid="{00000000-0005-0000-0000-0000951B0000}"/>
    <cellStyle name="Suma 12 4" xfId="4139" xr:uid="{00000000-0005-0000-0000-0000961B0000}"/>
    <cellStyle name="Suma 13" xfId="1914" xr:uid="{00000000-0005-0000-0000-0000971B0000}"/>
    <cellStyle name="Suma 13 2" xfId="6419" xr:uid="{00000000-0005-0000-0000-0000981B0000}"/>
    <cellStyle name="Suma 13 3" xfId="8316" xr:uid="{00000000-0005-0000-0000-0000991B0000}"/>
    <cellStyle name="Suma 13 4" xfId="4140" xr:uid="{00000000-0005-0000-0000-00009A1B0000}"/>
    <cellStyle name="Suma 14" xfId="1915" xr:uid="{00000000-0005-0000-0000-00009B1B0000}"/>
    <cellStyle name="Suma 14 2" xfId="6420" xr:uid="{00000000-0005-0000-0000-00009C1B0000}"/>
    <cellStyle name="Suma 14 3" xfId="8317" xr:uid="{00000000-0005-0000-0000-00009D1B0000}"/>
    <cellStyle name="Suma 14 4" xfId="4141" xr:uid="{00000000-0005-0000-0000-00009E1B0000}"/>
    <cellStyle name="Suma 15" xfId="1916" xr:uid="{00000000-0005-0000-0000-00009F1B0000}"/>
    <cellStyle name="Suma 15 2" xfId="6421" xr:uid="{00000000-0005-0000-0000-0000A01B0000}"/>
    <cellStyle name="Suma 15 3" xfId="8318" xr:uid="{00000000-0005-0000-0000-0000A11B0000}"/>
    <cellStyle name="Suma 15 4" xfId="4142" xr:uid="{00000000-0005-0000-0000-0000A21B0000}"/>
    <cellStyle name="Suma 16" xfId="1917" xr:uid="{00000000-0005-0000-0000-0000A31B0000}"/>
    <cellStyle name="Suma 16 2" xfId="6422" xr:uid="{00000000-0005-0000-0000-0000A41B0000}"/>
    <cellStyle name="Suma 16 3" xfId="8319" xr:uid="{00000000-0005-0000-0000-0000A51B0000}"/>
    <cellStyle name="Suma 16 4" xfId="4143" xr:uid="{00000000-0005-0000-0000-0000A61B0000}"/>
    <cellStyle name="Suma 17" xfId="1918" xr:uid="{00000000-0005-0000-0000-0000A71B0000}"/>
    <cellStyle name="Suma 17 2" xfId="6423" xr:uid="{00000000-0005-0000-0000-0000A81B0000}"/>
    <cellStyle name="Suma 17 3" xfId="8320" xr:uid="{00000000-0005-0000-0000-0000A91B0000}"/>
    <cellStyle name="Suma 17 4" xfId="4144" xr:uid="{00000000-0005-0000-0000-0000AA1B0000}"/>
    <cellStyle name="Suma 18" xfId="1919" xr:uid="{00000000-0005-0000-0000-0000AB1B0000}"/>
    <cellStyle name="Suma 18 2" xfId="6424" xr:uid="{00000000-0005-0000-0000-0000AC1B0000}"/>
    <cellStyle name="Suma 18 3" xfId="8321" xr:uid="{00000000-0005-0000-0000-0000AD1B0000}"/>
    <cellStyle name="Suma 18 4" xfId="4145" xr:uid="{00000000-0005-0000-0000-0000AE1B0000}"/>
    <cellStyle name="Suma 19" xfId="1920" xr:uid="{00000000-0005-0000-0000-0000AF1B0000}"/>
    <cellStyle name="Suma 19 2" xfId="6425" xr:uid="{00000000-0005-0000-0000-0000B01B0000}"/>
    <cellStyle name="Suma 19 3" xfId="8322" xr:uid="{00000000-0005-0000-0000-0000B11B0000}"/>
    <cellStyle name="Suma 19 4" xfId="4146" xr:uid="{00000000-0005-0000-0000-0000B21B0000}"/>
    <cellStyle name="Suma 2" xfId="1921" xr:uid="{00000000-0005-0000-0000-0000B31B0000}"/>
    <cellStyle name="Suma 2 10" xfId="1922" xr:uid="{00000000-0005-0000-0000-0000B41B0000}"/>
    <cellStyle name="Suma 2 10 2" xfId="6427" xr:uid="{00000000-0005-0000-0000-0000B51B0000}"/>
    <cellStyle name="Suma 2 10 3" xfId="8324" xr:uid="{00000000-0005-0000-0000-0000B61B0000}"/>
    <cellStyle name="Suma 2 10 4" xfId="4148" xr:uid="{00000000-0005-0000-0000-0000B71B0000}"/>
    <cellStyle name="Suma 2 11" xfId="1923" xr:uid="{00000000-0005-0000-0000-0000B81B0000}"/>
    <cellStyle name="Suma 2 11 2" xfId="6428" xr:uid="{00000000-0005-0000-0000-0000B91B0000}"/>
    <cellStyle name="Suma 2 11 3" xfId="8325" xr:uid="{00000000-0005-0000-0000-0000BA1B0000}"/>
    <cellStyle name="Suma 2 11 4" xfId="4149" xr:uid="{00000000-0005-0000-0000-0000BB1B0000}"/>
    <cellStyle name="Suma 2 12" xfId="1924" xr:uid="{00000000-0005-0000-0000-0000BC1B0000}"/>
    <cellStyle name="Suma 2 12 2" xfId="6429" xr:uid="{00000000-0005-0000-0000-0000BD1B0000}"/>
    <cellStyle name="Suma 2 12 3" xfId="8326" xr:uid="{00000000-0005-0000-0000-0000BE1B0000}"/>
    <cellStyle name="Suma 2 12 4" xfId="4150" xr:uid="{00000000-0005-0000-0000-0000BF1B0000}"/>
    <cellStyle name="Suma 2 13" xfId="1925" xr:uid="{00000000-0005-0000-0000-0000C01B0000}"/>
    <cellStyle name="Suma 2 13 2" xfId="6430" xr:uid="{00000000-0005-0000-0000-0000C11B0000}"/>
    <cellStyle name="Suma 2 13 3" xfId="8327" xr:uid="{00000000-0005-0000-0000-0000C21B0000}"/>
    <cellStyle name="Suma 2 13 4" xfId="4151" xr:uid="{00000000-0005-0000-0000-0000C31B0000}"/>
    <cellStyle name="Suma 2 14" xfId="1926" xr:uid="{00000000-0005-0000-0000-0000C41B0000}"/>
    <cellStyle name="Suma 2 14 2" xfId="6431" xr:uid="{00000000-0005-0000-0000-0000C51B0000}"/>
    <cellStyle name="Suma 2 14 3" xfId="8328" xr:uid="{00000000-0005-0000-0000-0000C61B0000}"/>
    <cellStyle name="Suma 2 14 4" xfId="4152" xr:uid="{00000000-0005-0000-0000-0000C71B0000}"/>
    <cellStyle name="Suma 2 15" xfId="1927" xr:uid="{00000000-0005-0000-0000-0000C81B0000}"/>
    <cellStyle name="Suma 2 15 2" xfId="6432" xr:uid="{00000000-0005-0000-0000-0000C91B0000}"/>
    <cellStyle name="Suma 2 15 3" xfId="8329" xr:uid="{00000000-0005-0000-0000-0000CA1B0000}"/>
    <cellStyle name="Suma 2 15 4" xfId="4153" xr:uid="{00000000-0005-0000-0000-0000CB1B0000}"/>
    <cellStyle name="Suma 2 16" xfId="1928" xr:uid="{00000000-0005-0000-0000-0000CC1B0000}"/>
    <cellStyle name="Suma 2 16 2" xfId="6433" xr:uid="{00000000-0005-0000-0000-0000CD1B0000}"/>
    <cellStyle name="Suma 2 16 3" xfId="8330" xr:uid="{00000000-0005-0000-0000-0000CE1B0000}"/>
    <cellStyle name="Suma 2 16 4" xfId="4154" xr:uid="{00000000-0005-0000-0000-0000CF1B0000}"/>
    <cellStyle name="Suma 2 17" xfId="1929" xr:uid="{00000000-0005-0000-0000-0000D01B0000}"/>
    <cellStyle name="Suma 2 17 2" xfId="6434" xr:uid="{00000000-0005-0000-0000-0000D11B0000}"/>
    <cellStyle name="Suma 2 17 3" xfId="8331" xr:uid="{00000000-0005-0000-0000-0000D21B0000}"/>
    <cellStyle name="Suma 2 17 4" xfId="4155" xr:uid="{00000000-0005-0000-0000-0000D31B0000}"/>
    <cellStyle name="Suma 2 18" xfId="1930" xr:uid="{00000000-0005-0000-0000-0000D41B0000}"/>
    <cellStyle name="Suma 2 18 2" xfId="6435" xr:uid="{00000000-0005-0000-0000-0000D51B0000}"/>
    <cellStyle name="Suma 2 18 3" xfId="8332" xr:uid="{00000000-0005-0000-0000-0000D61B0000}"/>
    <cellStyle name="Suma 2 18 4" xfId="4156" xr:uid="{00000000-0005-0000-0000-0000D71B0000}"/>
    <cellStyle name="Suma 2 19" xfId="1931" xr:uid="{00000000-0005-0000-0000-0000D81B0000}"/>
    <cellStyle name="Suma 2 19 2" xfId="6436" xr:uid="{00000000-0005-0000-0000-0000D91B0000}"/>
    <cellStyle name="Suma 2 19 3" xfId="8333" xr:uid="{00000000-0005-0000-0000-0000DA1B0000}"/>
    <cellStyle name="Suma 2 19 4" xfId="4157" xr:uid="{00000000-0005-0000-0000-0000DB1B0000}"/>
    <cellStyle name="Suma 2 2" xfId="1932" xr:uid="{00000000-0005-0000-0000-0000DC1B0000}"/>
    <cellStyle name="Suma 2 2 2" xfId="6437" xr:uid="{00000000-0005-0000-0000-0000DD1B0000}"/>
    <cellStyle name="Suma 2 2 3" xfId="8334" xr:uid="{00000000-0005-0000-0000-0000DE1B0000}"/>
    <cellStyle name="Suma 2 2 4" xfId="4158" xr:uid="{00000000-0005-0000-0000-0000DF1B0000}"/>
    <cellStyle name="Suma 2 20" xfId="1933" xr:uid="{00000000-0005-0000-0000-0000E01B0000}"/>
    <cellStyle name="Suma 2 20 2" xfId="6438" xr:uid="{00000000-0005-0000-0000-0000E11B0000}"/>
    <cellStyle name="Suma 2 20 3" xfId="8335" xr:uid="{00000000-0005-0000-0000-0000E21B0000}"/>
    <cellStyle name="Suma 2 20 4" xfId="4159" xr:uid="{00000000-0005-0000-0000-0000E31B0000}"/>
    <cellStyle name="Suma 2 21" xfId="1934" xr:uid="{00000000-0005-0000-0000-0000E41B0000}"/>
    <cellStyle name="Suma 2 21 2" xfId="6439" xr:uid="{00000000-0005-0000-0000-0000E51B0000}"/>
    <cellStyle name="Suma 2 21 3" xfId="8336" xr:uid="{00000000-0005-0000-0000-0000E61B0000}"/>
    <cellStyle name="Suma 2 21 4" xfId="4160" xr:uid="{00000000-0005-0000-0000-0000E71B0000}"/>
    <cellStyle name="Suma 2 22" xfId="1935" xr:uid="{00000000-0005-0000-0000-0000E81B0000}"/>
    <cellStyle name="Suma 2 22 2" xfId="6440" xr:uid="{00000000-0005-0000-0000-0000E91B0000}"/>
    <cellStyle name="Suma 2 22 3" xfId="8337" xr:uid="{00000000-0005-0000-0000-0000EA1B0000}"/>
    <cellStyle name="Suma 2 22 4" xfId="4161" xr:uid="{00000000-0005-0000-0000-0000EB1B0000}"/>
    <cellStyle name="Suma 2 23" xfId="1936" xr:uid="{00000000-0005-0000-0000-0000EC1B0000}"/>
    <cellStyle name="Suma 2 23 2" xfId="6441" xr:uid="{00000000-0005-0000-0000-0000ED1B0000}"/>
    <cellStyle name="Suma 2 23 3" xfId="8338" xr:uid="{00000000-0005-0000-0000-0000EE1B0000}"/>
    <cellStyle name="Suma 2 23 4" xfId="4162" xr:uid="{00000000-0005-0000-0000-0000EF1B0000}"/>
    <cellStyle name="Suma 2 24" xfId="6426" xr:uid="{00000000-0005-0000-0000-0000F01B0000}"/>
    <cellStyle name="Suma 2 25" xfId="8323" xr:uid="{00000000-0005-0000-0000-0000F11B0000}"/>
    <cellStyle name="Suma 2 26" xfId="4147" xr:uid="{00000000-0005-0000-0000-0000F21B0000}"/>
    <cellStyle name="Suma 2 3" xfId="1937" xr:uid="{00000000-0005-0000-0000-0000F31B0000}"/>
    <cellStyle name="Suma 2 3 2" xfId="6442" xr:uid="{00000000-0005-0000-0000-0000F41B0000}"/>
    <cellStyle name="Suma 2 3 3" xfId="8339" xr:uid="{00000000-0005-0000-0000-0000F51B0000}"/>
    <cellStyle name="Suma 2 3 4" xfId="4163" xr:uid="{00000000-0005-0000-0000-0000F61B0000}"/>
    <cellStyle name="Suma 2 4" xfId="1938" xr:uid="{00000000-0005-0000-0000-0000F71B0000}"/>
    <cellStyle name="Suma 2 4 2" xfId="6443" xr:uid="{00000000-0005-0000-0000-0000F81B0000}"/>
    <cellStyle name="Suma 2 4 3" xfId="8340" xr:uid="{00000000-0005-0000-0000-0000F91B0000}"/>
    <cellStyle name="Suma 2 4 4" xfId="4164" xr:uid="{00000000-0005-0000-0000-0000FA1B0000}"/>
    <cellStyle name="Suma 2 5" xfId="1939" xr:uid="{00000000-0005-0000-0000-0000FB1B0000}"/>
    <cellStyle name="Suma 2 5 2" xfId="6444" xr:uid="{00000000-0005-0000-0000-0000FC1B0000}"/>
    <cellStyle name="Suma 2 5 3" xfId="8341" xr:uid="{00000000-0005-0000-0000-0000FD1B0000}"/>
    <cellStyle name="Suma 2 5 4" xfId="4165" xr:uid="{00000000-0005-0000-0000-0000FE1B0000}"/>
    <cellStyle name="Suma 2 6" xfId="1940" xr:uid="{00000000-0005-0000-0000-0000FF1B0000}"/>
    <cellStyle name="Suma 2 6 2" xfId="6445" xr:uid="{00000000-0005-0000-0000-0000001C0000}"/>
    <cellStyle name="Suma 2 6 3" xfId="8342" xr:uid="{00000000-0005-0000-0000-0000011C0000}"/>
    <cellStyle name="Suma 2 6 4" xfId="4166" xr:uid="{00000000-0005-0000-0000-0000021C0000}"/>
    <cellStyle name="Suma 2 7" xfId="1941" xr:uid="{00000000-0005-0000-0000-0000031C0000}"/>
    <cellStyle name="Suma 2 7 2" xfId="6446" xr:uid="{00000000-0005-0000-0000-0000041C0000}"/>
    <cellStyle name="Suma 2 7 3" xfId="8343" xr:uid="{00000000-0005-0000-0000-0000051C0000}"/>
    <cellStyle name="Suma 2 7 4" xfId="4167" xr:uid="{00000000-0005-0000-0000-0000061C0000}"/>
    <cellStyle name="Suma 2 8" xfId="1942" xr:uid="{00000000-0005-0000-0000-0000071C0000}"/>
    <cellStyle name="Suma 2 8 2" xfId="6447" xr:uid="{00000000-0005-0000-0000-0000081C0000}"/>
    <cellStyle name="Suma 2 8 3" xfId="8344" xr:uid="{00000000-0005-0000-0000-0000091C0000}"/>
    <cellStyle name="Suma 2 8 4" xfId="4168" xr:uid="{00000000-0005-0000-0000-00000A1C0000}"/>
    <cellStyle name="Suma 2 9" xfId="1943" xr:uid="{00000000-0005-0000-0000-00000B1C0000}"/>
    <cellStyle name="Suma 2 9 2" xfId="6448" xr:uid="{00000000-0005-0000-0000-00000C1C0000}"/>
    <cellStyle name="Suma 2 9 3" xfId="8345" xr:uid="{00000000-0005-0000-0000-00000D1C0000}"/>
    <cellStyle name="Suma 2 9 4" xfId="4169" xr:uid="{00000000-0005-0000-0000-00000E1C0000}"/>
    <cellStyle name="Suma 20" xfId="1944" xr:uid="{00000000-0005-0000-0000-00000F1C0000}"/>
    <cellStyle name="Suma 20 2" xfId="6449" xr:uid="{00000000-0005-0000-0000-0000101C0000}"/>
    <cellStyle name="Suma 20 3" xfId="8346" xr:uid="{00000000-0005-0000-0000-0000111C0000}"/>
    <cellStyle name="Suma 20 4" xfId="4170" xr:uid="{00000000-0005-0000-0000-0000121C0000}"/>
    <cellStyle name="Suma 21" xfId="1945" xr:uid="{00000000-0005-0000-0000-0000131C0000}"/>
    <cellStyle name="Suma 21 2" xfId="6450" xr:uid="{00000000-0005-0000-0000-0000141C0000}"/>
    <cellStyle name="Suma 21 3" xfId="8347" xr:uid="{00000000-0005-0000-0000-0000151C0000}"/>
    <cellStyle name="Suma 21 4" xfId="4171" xr:uid="{00000000-0005-0000-0000-0000161C0000}"/>
    <cellStyle name="Suma 22" xfId="1946" xr:uid="{00000000-0005-0000-0000-0000171C0000}"/>
    <cellStyle name="Suma 22 2" xfId="6451" xr:uid="{00000000-0005-0000-0000-0000181C0000}"/>
    <cellStyle name="Suma 22 3" xfId="8348" xr:uid="{00000000-0005-0000-0000-0000191C0000}"/>
    <cellStyle name="Suma 22 4" xfId="4172" xr:uid="{00000000-0005-0000-0000-00001A1C0000}"/>
    <cellStyle name="Suma 23" xfId="1947" xr:uid="{00000000-0005-0000-0000-00001B1C0000}"/>
    <cellStyle name="Suma 23 2" xfId="6452" xr:uid="{00000000-0005-0000-0000-00001C1C0000}"/>
    <cellStyle name="Suma 23 3" xfId="8349" xr:uid="{00000000-0005-0000-0000-00001D1C0000}"/>
    <cellStyle name="Suma 23 4" xfId="4173" xr:uid="{00000000-0005-0000-0000-00001E1C0000}"/>
    <cellStyle name="Suma 24" xfId="1948" xr:uid="{00000000-0005-0000-0000-00001F1C0000}"/>
    <cellStyle name="Suma 24 2" xfId="6453" xr:uid="{00000000-0005-0000-0000-0000201C0000}"/>
    <cellStyle name="Suma 24 3" xfId="8350" xr:uid="{00000000-0005-0000-0000-0000211C0000}"/>
    <cellStyle name="Suma 24 4" xfId="4174" xr:uid="{00000000-0005-0000-0000-0000221C0000}"/>
    <cellStyle name="Suma 25" xfId="1949" xr:uid="{00000000-0005-0000-0000-0000231C0000}"/>
    <cellStyle name="Suma 25 2" xfId="6454" xr:uid="{00000000-0005-0000-0000-0000241C0000}"/>
    <cellStyle name="Suma 25 3" xfId="8351" xr:uid="{00000000-0005-0000-0000-0000251C0000}"/>
    <cellStyle name="Suma 25 4" xfId="4175" xr:uid="{00000000-0005-0000-0000-0000261C0000}"/>
    <cellStyle name="Suma 26" xfId="6415" xr:uid="{00000000-0005-0000-0000-0000271C0000}"/>
    <cellStyle name="Suma 27" xfId="8312" xr:uid="{00000000-0005-0000-0000-0000281C0000}"/>
    <cellStyle name="Suma 28" xfId="4136" xr:uid="{00000000-0005-0000-0000-0000291C0000}"/>
    <cellStyle name="Suma 3" xfId="1950" xr:uid="{00000000-0005-0000-0000-00002A1C0000}"/>
    <cellStyle name="Suma 3 10" xfId="1951" xr:uid="{00000000-0005-0000-0000-00002B1C0000}"/>
    <cellStyle name="Suma 3 10 2" xfId="6456" xr:uid="{00000000-0005-0000-0000-00002C1C0000}"/>
    <cellStyle name="Suma 3 10 3" xfId="8353" xr:uid="{00000000-0005-0000-0000-00002D1C0000}"/>
    <cellStyle name="Suma 3 10 4" xfId="4177" xr:uid="{00000000-0005-0000-0000-00002E1C0000}"/>
    <cellStyle name="Suma 3 11" xfId="1952" xr:uid="{00000000-0005-0000-0000-00002F1C0000}"/>
    <cellStyle name="Suma 3 11 2" xfId="6457" xr:uid="{00000000-0005-0000-0000-0000301C0000}"/>
    <cellStyle name="Suma 3 11 3" xfId="8354" xr:uid="{00000000-0005-0000-0000-0000311C0000}"/>
    <cellStyle name="Suma 3 11 4" xfId="4178" xr:uid="{00000000-0005-0000-0000-0000321C0000}"/>
    <cellStyle name="Suma 3 12" xfId="1953" xr:uid="{00000000-0005-0000-0000-0000331C0000}"/>
    <cellStyle name="Suma 3 12 2" xfId="6458" xr:uid="{00000000-0005-0000-0000-0000341C0000}"/>
    <cellStyle name="Suma 3 12 3" xfId="8355" xr:uid="{00000000-0005-0000-0000-0000351C0000}"/>
    <cellStyle name="Suma 3 12 4" xfId="4179" xr:uid="{00000000-0005-0000-0000-0000361C0000}"/>
    <cellStyle name="Suma 3 13" xfId="1954" xr:uid="{00000000-0005-0000-0000-0000371C0000}"/>
    <cellStyle name="Suma 3 13 2" xfId="6459" xr:uid="{00000000-0005-0000-0000-0000381C0000}"/>
    <cellStyle name="Suma 3 13 3" xfId="8356" xr:uid="{00000000-0005-0000-0000-0000391C0000}"/>
    <cellStyle name="Suma 3 13 4" xfId="4180" xr:uid="{00000000-0005-0000-0000-00003A1C0000}"/>
    <cellStyle name="Suma 3 14" xfId="1955" xr:uid="{00000000-0005-0000-0000-00003B1C0000}"/>
    <cellStyle name="Suma 3 14 2" xfId="6460" xr:uid="{00000000-0005-0000-0000-00003C1C0000}"/>
    <cellStyle name="Suma 3 14 3" xfId="8357" xr:uid="{00000000-0005-0000-0000-00003D1C0000}"/>
    <cellStyle name="Suma 3 14 4" xfId="4181" xr:uid="{00000000-0005-0000-0000-00003E1C0000}"/>
    <cellStyle name="Suma 3 15" xfId="1956" xr:uid="{00000000-0005-0000-0000-00003F1C0000}"/>
    <cellStyle name="Suma 3 15 2" xfId="6461" xr:uid="{00000000-0005-0000-0000-0000401C0000}"/>
    <cellStyle name="Suma 3 15 3" xfId="8358" xr:uid="{00000000-0005-0000-0000-0000411C0000}"/>
    <cellStyle name="Suma 3 15 4" xfId="4182" xr:uid="{00000000-0005-0000-0000-0000421C0000}"/>
    <cellStyle name="Suma 3 16" xfId="1957" xr:uid="{00000000-0005-0000-0000-0000431C0000}"/>
    <cellStyle name="Suma 3 16 2" xfId="6462" xr:uid="{00000000-0005-0000-0000-0000441C0000}"/>
    <cellStyle name="Suma 3 16 3" xfId="8359" xr:uid="{00000000-0005-0000-0000-0000451C0000}"/>
    <cellStyle name="Suma 3 16 4" xfId="4183" xr:uid="{00000000-0005-0000-0000-0000461C0000}"/>
    <cellStyle name="Suma 3 17" xfId="1958" xr:uid="{00000000-0005-0000-0000-0000471C0000}"/>
    <cellStyle name="Suma 3 17 2" xfId="6463" xr:uid="{00000000-0005-0000-0000-0000481C0000}"/>
    <cellStyle name="Suma 3 17 3" xfId="8360" xr:uid="{00000000-0005-0000-0000-0000491C0000}"/>
    <cellStyle name="Suma 3 17 4" xfId="4184" xr:uid="{00000000-0005-0000-0000-00004A1C0000}"/>
    <cellStyle name="Suma 3 18" xfId="1959" xr:uid="{00000000-0005-0000-0000-00004B1C0000}"/>
    <cellStyle name="Suma 3 18 2" xfId="6464" xr:uid="{00000000-0005-0000-0000-00004C1C0000}"/>
    <cellStyle name="Suma 3 18 3" xfId="8361" xr:uid="{00000000-0005-0000-0000-00004D1C0000}"/>
    <cellStyle name="Suma 3 18 4" xfId="4185" xr:uid="{00000000-0005-0000-0000-00004E1C0000}"/>
    <cellStyle name="Suma 3 19" xfId="1960" xr:uid="{00000000-0005-0000-0000-00004F1C0000}"/>
    <cellStyle name="Suma 3 19 2" xfId="6465" xr:uid="{00000000-0005-0000-0000-0000501C0000}"/>
    <cellStyle name="Suma 3 19 3" xfId="8362" xr:uid="{00000000-0005-0000-0000-0000511C0000}"/>
    <cellStyle name="Suma 3 19 4" xfId="4186" xr:uid="{00000000-0005-0000-0000-0000521C0000}"/>
    <cellStyle name="Suma 3 2" xfId="1961" xr:uid="{00000000-0005-0000-0000-0000531C0000}"/>
    <cellStyle name="Suma 3 2 2" xfId="6466" xr:uid="{00000000-0005-0000-0000-0000541C0000}"/>
    <cellStyle name="Suma 3 2 3" xfId="8363" xr:uid="{00000000-0005-0000-0000-0000551C0000}"/>
    <cellStyle name="Suma 3 2 4" xfId="4187" xr:uid="{00000000-0005-0000-0000-0000561C0000}"/>
    <cellStyle name="Suma 3 20" xfId="1962" xr:uid="{00000000-0005-0000-0000-0000571C0000}"/>
    <cellStyle name="Suma 3 20 2" xfId="6467" xr:uid="{00000000-0005-0000-0000-0000581C0000}"/>
    <cellStyle name="Suma 3 20 3" xfId="8364" xr:uid="{00000000-0005-0000-0000-0000591C0000}"/>
    <cellStyle name="Suma 3 20 4" xfId="4188" xr:uid="{00000000-0005-0000-0000-00005A1C0000}"/>
    <cellStyle name="Suma 3 21" xfId="1963" xr:uid="{00000000-0005-0000-0000-00005B1C0000}"/>
    <cellStyle name="Suma 3 21 2" xfId="6468" xr:uid="{00000000-0005-0000-0000-00005C1C0000}"/>
    <cellStyle name="Suma 3 21 3" xfId="8365" xr:uid="{00000000-0005-0000-0000-00005D1C0000}"/>
    <cellStyle name="Suma 3 21 4" xfId="4189" xr:uid="{00000000-0005-0000-0000-00005E1C0000}"/>
    <cellStyle name="Suma 3 22" xfId="1964" xr:uid="{00000000-0005-0000-0000-00005F1C0000}"/>
    <cellStyle name="Suma 3 22 2" xfId="6469" xr:uid="{00000000-0005-0000-0000-0000601C0000}"/>
    <cellStyle name="Suma 3 22 3" xfId="8366" xr:uid="{00000000-0005-0000-0000-0000611C0000}"/>
    <cellStyle name="Suma 3 22 4" xfId="4190" xr:uid="{00000000-0005-0000-0000-0000621C0000}"/>
    <cellStyle name="Suma 3 23" xfId="1965" xr:uid="{00000000-0005-0000-0000-0000631C0000}"/>
    <cellStyle name="Suma 3 23 2" xfId="6470" xr:uid="{00000000-0005-0000-0000-0000641C0000}"/>
    <cellStyle name="Suma 3 23 3" xfId="8367" xr:uid="{00000000-0005-0000-0000-0000651C0000}"/>
    <cellStyle name="Suma 3 23 4" xfId="4191" xr:uid="{00000000-0005-0000-0000-0000661C0000}"/>
    <cellStyle name="Suma 3 24" xfId="6455" xr:uid="{00000000-0005-0000-0000-0000671C0000}"/>
    <cellStyle name="Suma 3 25" xfId="8352" xr:uid="{00000000-0005-0000-0000-0000681C0000}"/>
    <cellStyle name="Suma 3 26" xfId="4176" xr:uid="{00000000-0005-0000-0000-0000691C0000}"/>
    <cellStyle name="Suma 3 3" xfId="1966" xr:uid="{00000000-0005-0000-0000-00006A1C0000}"/>
    <cellStyle name="Suma 3 3 2" xfId="6471" xr:uid="{00000000-0005-0000-0000-00006B1C0000}"/>
    <cellStyle name="Suma 3 3 3" xfId="8368" xr:uid="{00000000-0005-0000-0000-00006C1C0000}"/>
    <cellStyle name="Suma 3 3 4" xfId="4192" xr:uid="{00000000-0005-0000-0000-00006D1C0000}"/>
    <cellStyle name="Suma 3 4" xfId="1967" xr:uid="{00000000-0005-0000-0000-00006E1C0000}"/>
    <cellStyle name="Suma 3 4 2" xfId="6472" xr:uid="{00000000-0005-0000-0000-00006F1C0000}"/>
    <cellStyle name="Suma 3 4 3" xfId="8369" xr:uid="{00000000-0005-0000-0000-0000701C0000}"/>
    <cellStyle name="Suma 3 4 4" xfId="4193" xr:uid="{00000000-0005-0000-0000-0000711C0000}"/>
    <cellStyle name="Suma 3 5" xfId="1968" xr:uid="{00000000-0005-0000-0000-0000721C0000}"/>
    <cellStyle name="Suma 3 5 2" xfId="6473" xr:uid="{00000000-0005-0000-0000-0000731C0000}"/>
    <cellStyle name="Suma 3 5 3" xfId="8370" xr:uid="{00000000-0005-0000-0000-0000741C0000}"/>
    <cellStyle name="Suma 3 5 4" xfId="4194" xr:uid="{00000000-0005-0000-0000-0000751C0000}"/>
    <cellStyle name="Suma 3 6" xfId="1969" xr:uid="{00000000-0005-0000-0000-0000761C0000}"/>
    <cellStyle name="Suma 3 6 2" xfId="6474" xr:uid="{00000000-0005-0000-0000-0000771C0000}"/>
    <cellStyle name="Suma 3 6 3" xfId="8371" xr:uid="{00000000-0005-0000-0000-0000781C0000}"/>
    <cellStyle name="Suma 3 6 4" xfId="4195" xr:uid="{00000000-0005-0000-0000-0000791C0000}"/>
    <cellStyle name="Suma 3 7" xfId="1970" xr:uid="{00000000-0005-0000-0000-00007A1C0000}"/>
    <cellStyle name="Suma 3 7 2" xfId="6475" xr:uid="{00000000-0005-0000-0000-00007B1C0000}"/>
    <cellStyle name="Suma 3 7 3" xfId="8372" xr:uid="{00000000-0005-0000-0000-00007C1C0000}"/>
    <cellStyle name="Suma 3 7 4" xfId="4196" xr:uid="{00000000-0005-0000-0000-00007D1C0000}"/>
    <cellStyle name="Suma 3 8" xfId="1971" xr:uid="{00000000-0005-0000-0000-00007E1C0000}"/>
    <cellStyle name="Suma 3 8 2" xfId="6476" xr:uid="{00000000-0005-0000-0000-00007F1C0000}"/>
    <cellStyle name="Suma 3 8 3" xfId="8373" xr:uid="{00000000-0005-0000-0000-0000801C0000}"/>
    <cellStyle name="Suma 3 8 4" xfId="4197" xr:uid="{00000000-0005-0000-0000-0000811C0000}"/>
    <cellStyle name="Suma 3 9" xfId="1972" xr:uid="{00000000-0005-0000-0000-0000821C0000}"/>
    <cellStyle name="Suma 3 9 2" xfId="6477" xr:uid="{00000000-0005-0000-0000-0000831C0000}"/>
    <cellStyle name="Suma 3 9 3" xfId="8374" xr:uid="{00000000-0005-0000-0000-0000841C0000}"/>
    <cellStyle name="Suma 3 9 4" xfId="4198" xr:uid="{00000000-0005-0000-0000-0000851C0000}"/>
    <cellStyle name="Suma 4" xfId="1973" xr:uid="{00000000-0005-0000-0000-0000861C0000}"/>
    <cellStyle name="Suma 4 2" xfId="6478" xr:uid="{00000000-0005-0000-0000-0000871C0000}"/>
    <cellStyle name="Suma 4 3" xfId="8375" xr:uid="{00000000-0005-0000-0000-0000881C0000}"/>
    <cellStyle name="Suma 4 4" xfId="4199" xr:uid="{00000000-0005-0000-0000-0000891C0000}"/>
    <cellStyle name="Suma 5" xfId="1974" xr:uid="{00000000-0005-0000-0000-00008A1C0000}"/>
    <cellStyle name="Suma 5 2" xfId="6479" xr:uid="{00000000-0005-0000-0000-00008B1C0000}"/>
    <cellStyle name="Suma 5 3" xfId="8376" xr:uid="{00000000-0005-0000-0000-00008C1C0000}"/>
    <cellStyle name="Suma 5 4" xfId="4200" xr:uid="{00000000-0005-0000-0000-00008D1C0000}"/>
    <cellStyle name="Suma 6" xfId="1975" xr:uid="{00000000-0005-0000-0000-00008E1C0000}"/>
    <cellStyle name="Suma 6 2" xfId="6480" xr:uid="{00000000-0005-0000-0000-00008F1C0000}"/>
    <cellStyle name="Suma 6 3" xfId="8377" xr:uid="{00000000-0005-0000-0000-0000901C0000}"/>
    <cellStyle name="Suma 6 4" xfId="4201" xr:uid="{00000000-0005-0000-0000-0000911C0000}"/>
    <cellStyle name="Suma 7" xfId="1976" xr:uid="{00000000-0005-0000-0000-0000921C0000}"/>
    <cellStyle name="Suma 7 2" xfId="6481" xr:uid="{00000000-0005-0000-0000-0000931C0000}"/>
    <cellStyle name="Suma 7 3" xfId="8378" xr:uid="{00000000-0005-0000-0000-0000941C0000}"/>
    <cellStyle name="Suma 7 4" xfId="4202" xr:uid="{00000000-0005-0000-0000-0000951C0000}"/>
    <cellStyle name="Suma 8" xfId="1977" xr:uid="{00000000-0005-0000-0000-0000961C0000}"/>
    <cellStyle name="Suma 8 2" xfId="6482" xr:uid="{00000000-0005-0000-0000-0000971C0000}"/>
    <cellStyle name="Suma 8 3" xfId="8379" xr:uid="{00000000-0005-0000-0000-0000981C0000}"/>
    <cellStyle name="Suma 8 4" xfId="4203" xr:uid="{00000000-0005-0000-0000-0000991C0000}"/>
    <cellStyle name="Suma 9" xfId="1978" xr:uid="{00000000-0005-0000-0000-00009A1C0000}"/>
    <cellStyle name="Suma 9 2" xfId="6483" xr:uid="{00000000-0005-0000-0000-00009B1C0000}"/>
    <cellStyle name="Suma 9 3" xfId="8380" xr:uid="{00000000-0005-0000-0000-00009C1C0000}"/>
    <cellStyle name="Suma 9 4" xfId="4204" xr:uid="{00000000-0005-0000-0000-00009D1C0000}"/>
    <cellStyle name="Tekst objaśnienia" xfId="1979" xr:uid="{00000000-0005-0000-0000-00009E1C0000}"/>
    <cellStyle name="Tekst ostrzeżenia" xfId="1980" xr:uid="{00000000-0005-0000-0000-00009F1C0000}"/>
    <cellStyle name="Text" xfId="1981" xr:uid="{00000000-0005-0000-0000-0000A01C0000}"/>
    <cellStyle name="Title" xfId="68" builtinId="15" customBuiltin="1"/>
    <cellStyle name="Title 2" xfId="1982" xr:uid="{00000000-0005-0000-0000-0000A21C0000}"/>
    <cellStyle name="Title 3" xfId="6894" xr:uid="{00000000-0005-0000-0000-0000A31C0000}"/>
    <cellStyle name="Total" xfId="69" builtinId="25" customBuiltin="1"/>
    <cellStyle name="Total 2" xfId="1983" xr:uid="{00000000-0005-0000-0000-0000A51C0000}"/>
    <cellStyle name="Total 2 10" xfId="1984" xr:uid="{00000000-0005-0000-0000-0000A61C0000}"/>
    <cellStyle name="Total 2 10 10" xfId="1985" xr:uid="{00000000-0005-0000-0000-0000A71C0000}"/>
    <cellStyle name="Total 2 10 10 2" xfId="6486" xr:uid="{00000000-0005-0000-0000-0000A81C0000}"/>
    <cellStyle name="Total 2 10 10 3" xfId="8383" xr:uid="{00000000-0005-0000-0000-0000A91C0000}"/>
    <cellStyle name="Total 2 10 10 4" xfId="4207" xr:uid="{00000000-0005-0000-0000-0000AA1C0000}"/>
    <cellStyle name="Total 2 10 11" xfId="1986" xr:uid="{00000000-0005-0000-0000-0000AB1C0000}"/>
    <cellStyle name="Total 2 10 11 2" xfId="6487" xr:uid="{00000000-0005-0000-0000-0000AC1C0000}"/>
    <cellStyle name="Total 2 10 11 3" xfId="8384" xr:uid="{00000000-0005-0000-0000-0000AD1C0000}"/>
    <cellStyle name="Total 2 10 11 4" xfId="4208" xr:uid="{00000000-0005-0000-0000-0000AE1C0000}"/>
    <cellStyle name="Total 2 10 12" xfId="1987" xr:uid="{00000000-0005-0000-0000-0000AF1C0000}"/>
    <cellStyle name="Total 2 10 12 2" xfId="6488" xr:uid="{00000000-0005-0000-0000-0000B01C0000}"/>
    <cellStyle name="Total 2 10 12 3" xfId="8385" xr:uid="{00000000-0005-0000-0000-0000B11C0000}"/>
    <cellStyle name="Total 2 10 12 4" xfId="4209" xr:uid="{00000000-0005-0000-0000-0000B21C0000}"/>
    <cellStyle name="Total 2 10 13" xfId="1988" xr:uid="{00000000-0005-0000-0000-0000B31C0000}"/>
    <cellStyle name="Total 2 10 13 2" xfId="6489" xr:uid="{00000000-0005-0000-0000-0000B41C0000}"/>
    <cellStyle name="Total 2 10 13 3" xfId="8386" xr:uid="{00000000-0005-0000-0000-0000B51C0000}"/>
    <cellStyle name="Total 2 10 13 4" xfId="4210" xr:uid="{00000000-0005-0000-0000-0000B61C0000}"/>
    <cellStyle name="Total 2 10 14" xfId="1989" xr:uid="{00000000-0005-0000-0000-0000B71C0000}"/>
    <cellStyle name="Total 2 10 14 2" xfId="6490" xr:uid="{00000000-0005-0000-0000-0000B81C0000}"/>
    <cellStyle name="Total 2 10 14 3" xfId="8387" xr:uid="{00000000-0005-0000-0000-0000B91C0000}"/>
    <cellStyle name="Total 2 10 14 4" xfId="4211" xr:uid="{00000000-0005-0000-0000-0000BA1C0000}"/>
    <cellStyle name="Total 2 10 15" xfId="1990" xr:uid="{00000000-0005-0000-0000-0000BB1C0000}"/>
    <cellStyle name="Total 2 10 15 2" xfId="6491" xr:uid="{00000000-0005-0000-0000-0000BC1C0000}"/>
    <cellStyle name="Total 2 10 15 3" xfId="8388" xr:uid="{00000000-0005-0000-0000-0000BD1C0000}"/>
    <cellStyle name="Total 2 10 15 4" xfId="4212" xr:uid="{00000000-0005-0000-0000-0000BE1C0000}"/>
    <cellStyle name="Total 2 10 16" xfId="1991" xr:uid="{00000000-0005-0000-0000-0000BF1C0000}"/>
    <cellStyle name="Total 2 10 16 2" xfId="6492" xr:uid="{00000000-0005-0000-0000-0000C01C0000}"/>
    <cellStyle name="Total 2 10 16 3" xfId="8389" xr:uid="{00000000-0005-0000-0000-0000C11C0000}"/>
    <cellStyle name="Total 2 10 16 4" xfId="4213" xr:uid="{00000000-0005-0000-0000-0000C21C0000}"/>
    <cellStyle name="Total 2 10 17" xfId="1992" xr:uid="{00000000-0005-0000-0000-0000C31C0000}"/>
    <cellStyle name="Total 2 10 17 2" xfId="6493" xr:uid="{00000000-0005-0000-0000-0000C41C0000}"/>
    <cellStyle name="Total 2 10 17 3" xfId="8390" xr:uid="{00000000-0005-0000-0000-0000C51C0000}"/>
    <cellStyle name="Total 2 10 17 4" xfId="4214" xr:uid="{00000000-0005-0000-0000-0000C61C0000}"/>
    <cellStyle name="Total 2 10 18" xfId="1993" xr:uid="{00000000-0005-0000-0000-0000C71C0000}"/>
    <cellStyle name="Total 2 10 18 2" xfId="6494" xr:uid="{00000000-0005-0000-0000-0000C81C0000}"/>
    <cellStyle name="Total 2 10 18 3" xfId="8391" xr:uid="{00000000-0005-0000-0000-0000C91C0000}"/>
    <cellStyle name="Total 2 10 18 4" xfId="4215" xr:uid="{00000000-0005-0000-0000-0000CA1C0000}"/>
    <cellStyle name="Total 2 10 19" xfId="1994" xr:uid="{00000000-0005-0000-0000-0000CB1C0000}"/>
    <cellStyle name="Total 2 10 19 2" xfId="6495" xr:uid="{00000000-0005-0000-0000-0000CC1C0000}"/>
    <cellStyle name="Total 2 10 19 3" xfId="8392" xr:uid="{00000000-0005-0000-0000-0000CD1C0000}"/>
    <cellStyle name="Total 2 10 19 4" xfId="4216" xr:uid="{00000000-0005-0000-0000-0000CE1C0000}"/>
    <cellStyle name="Total 2 10 2" xfId="1995" xr:uid="{00000000-0005-0000-0000-0000CF1C0000}"/>
    <cellStyle name="Total 2 10 2 2" xfId="6496" xr:uid="{00000000-0005-0000-0000-0000D01C0000}"/>
    <cellStyle name="Total 2 10 2 3" xfId="8393" xr:uid="{00000000-0005-0000-0000-0000D11C0000}"/>
    <cellStyle name="Total 2 10 2 4" xfId="4217" xr:uid="{00000000-0005-0000-0000-0000D21C0000}"/>
    <cellStyle name="Total 2 10 20" xfId="1996" xr:uid="{00000000-0005-0000-0000-0000D31C0000}"/>
    <cellStyle name="Total 2 10 20 2" xfId="6497" xr:uid="{00000000-0005-0000-0000-0000D41C0000}"/>
    <cellStyle name="Total 2 10 20 3" xfId="8394" xr:uid="{00000000-0005-0000-0000-0000D51C0000}"/>
    <cellStyle name="Total 2 10 20 4" xfId="4218" xr:uid="{00000000-0005-0000-0000-0000D61C0000}"/>
    <cellStyle name="Total 2 10 21" xfId="1997" xr:uid="{00000000-0005-0000-0000-0000D71C0000}"/>
    <cellStyle name="Total 2 10 21 2" xfId="6498" xr:uid="{00000000-0005-0000-0000-0000D81C0000}"/>
    <cellStyle name="Total 2 10 21 3" xfId="8395" xr:uid="{00000000-0005-0000-0000-0000D91C0000}"/>
    <cellStyle name="Total 2 10 21 4" xfId="4219" xr:uid="{00000000-0005-0000-0000-0000DA1C0000}"/>
    <cellStyle name="Total 2 10 22" xfId="1998" xr:uid="{00000000-0005-0000-0000-0000DB1C0000}"/>
    <cellStyle name="Total 2 10 22 2" xfId="6499" xr:uid="{00000000-0005-0000-0000-0000DC1C0000}"/>
    <cellStyle name="Total 2 10 22 3" xfId="8396" xr:uid="{00000000-0005-0000-0000-0000DD1C0000}"/>
    <cellStyle name="Total 2 10 22 4" xfId="4220" xr:uid="{00000000-0005-0000-0000-0000DE1C0000}"/>
    <cellStyle name="Total 2 10 23" xfId="1999" xr:uid="{00000000-0005-0000-0000-0000DF1C0000}"/>
    <cellStyle name="Total 2 10 23 2" xfId="6500" xr:uid="{00000000-0005-0000-0000-0000E01C0000}"/>
    <cellStyle name="Total 2 10 23 3" xfId="8397" xr:uid="{00000000-0005-0000-0000-0000E11C0000}"/>
    <cellStyle name="Total 2 10 23 4" xfId="4221" xr:uid="{00000000-0005-0000-0000-0000E21C0000}"/>
    <cellStyle name="Total 2 10 24" xfId="6485" xr:uid="{00000000-0005-0000-0000-0000E31C0000}"/>
    <cellStyle name="Total 2 10 25" xfId="8382" xr:uid="{00000000-0005-0000-0000-0000E41C0000}"/>
    <cellStyle name="Total 2 10 26" xfId="4206" xr:uid="{00000000-0005-0000-0000-0000E51C0000}"/>
    <cellStyle name="Total 2 10 3" xfId="2000" xr:uid="{00000000-0005-0000-0000-0000E61C0000}"/>
    <cellStyle name="Total 2 10 3 2" xfId="6501" xr:uid="{00000000-0005-0000-0000-0000E71C0000}"/>
    <cellStyle name="Total 2 10 3 3" xfId="8398" xr:uid="{00000000-0005-0000-0000-0000E81C0000}"/>
    <cellStyle name="Total 2 10 3 4" xfId="4222" xr:uid="{00000000-0005-0000-0000-0000E91C0000}"/>
    <cellStyle name="Total 2 10 4" xfId="2001" xr:uid="{00000000-0005-0000-0000-0000EA1C0000}"/>
    <cellStyle name="Total 2 10 4 2" xfId="6502" xr:uid="{00000000-0005-0000-0000-0000EB1C0000}"/>
    <cellStyle name="Total 2 10 4 3" xfId="8399" xr:uid="{00000000-0005-0000-0000-0000EC1C0000}"/>
    <cellStyle name="Total 2 10 4 4" xfId="4223" xr:uid="{00000000-0005-0000-0000-0000ED1C0000}"/>
    <cellStyle name="Total 2 10 5" xfId="2002" xr:uid="{00000000-0005-0000-0000-0000EE1C0000}"/>
    <cellStyle name="Total 2 10 5 2" xfId="6503" xr:uid="{00000000-0005-0000-0000-0000EF1C0000}"/>
    <cellStyle name="Total 2 10 5 3" xfId="8400" xr:uid="{00000000-0005-0000-0000-0000F01C0000}"/>
    <cellStyle name="Total 2 10 5 4" xfId="4224" xr:uid="{00000000-0005-0000-0000-0000F11C0000}"/>
    <cellStyle name="Total 2 10 6" xfId="2003" xr:uid="{00000000-0005-0000-0000-0000F21C0000}"/>
    <cellStyle name="Total 2 10 6 2" xfId="6504" xr:uid="{00000000-0005-0000-0000-0000F31C0000}"/>
    <cellStyle name="Total 2 10 6 3" xfId="8401" xr:uid="{00000000-0005-0000-0000-0000F41C0000}"/>
    <cellStyle name="Total 2 10 6 4" xfId="4225" xr:uid="{00000000-0005-0000-0000-0000F51C0000}"/>
    <cellStyle name="Total 2 10 7" xfId="2004" xr:uid="{00000000-0005-0000-0000-0000F61C0000}"/>
    <cellStyle name="Total 2 10 7 2" xfId="6505" xr:uid="{00000000-0005-0000-0000-0000F71C0000}"/>
    <cellStyle name="Total 2 10 7 3" xfId="8402" xr:uid="{00000000-0005-0000-0000-0000F81C0000}"/>
    <cellStyle name="Total 2 10 7 4" xfId="4226" xr:uid="{00000000-0005-0000-0000-0000F91C0000}"/>
    <cellStyle name="Total 2 10 8" xfId="2005" xr:uid="{00000000-0005-0000-0000-0000FA1C0000}"/>
    <cellStyle name="Total 2 10 8 2" xfId="6506" xr:uid="{00000000-0005-0000-0000-0000FB1C0000}"/>
    <cellStyle name="Total 2 10 8 3" xfId="8403" xr:uid="{00000000-0005-0000-0000-0000FC1C0000}"/>
    <cellStyle name="Total 2 10 8 4" xfId="4227" xr:uid="{00000000-0005-0000-0000-0000FD1C0000}"/>
    <cellStyle name="Total 2 10 9" xfId="2006" xr:uid="{00000000-0005-0000-0000-0000FE1C0000}"/>
    <cellStyle name="Total 2 10 9 2" xfId="6507" xr:uid="{00000000-0005-0000-0000-0000FF1C0000}"/>
    <cellStyle name="Total 2 10 9 3" xfId="8404" xr:uid="{00000000-0005-0000-0000-0000001D0000}"/>
    <cellStyle name="Total 2 10 9 4" xfId="4228" xr:uid="{00000000-0005-0000-0000-0000011D0000}"/>
    <cellStyle name="Total 2 11" xfId="2007" xr:uid="{00000000-0005-0000-0000-0000021D0000}"/>
    <cellStyle name="Total 2 11 10" xfId="2008" xr:uid="{00000000-0005-0000-0000-0000031D0000}"/>
    <cellStyle name="Total 2 11 10 2" xfId="6509" xr:uid="{00000000-0005-0000-0000-0000041D0000}"/>
    <cellStyle name="Total 2 11 10 3" xfId="8406" xr:uid="{00000000-0005-0000-0000-0000051D0000}"/>
    <cellStyle name="Total 2 11 10 4" xfId="4230" xr:uid="{00000000-0005-0000-0000-0000061D0000}"/>
    <cellStyle name="Total 2 11 11" xfId="2009" xr:uid="{00000000-0005-0000-0000-0000071D0000}"/>
    <cellStyle name="Total 2 11 11 2" xfId="6510" xr:uid="{00000000-0005-0000-0000-0000081D0000}"/>
    <cellStyle name="Total 2 11 11 3" xfId="8407" xr:uid="{00000000-0005-0000-0000-0000091D0000}"/>
    <cellStyle name="Total 2 11 11 4" xfId="4231" xr:uid="{00000000-0005-0000-0000-00000A1D0000}"/>
    <cellStyle name="Total 2 11 12" xfId="2010" xr:uid="{00000000-0005-0000-0000-00000B1D0000}"/>
    <cellStyle name="Total 2 11 12 2" xfId="6511" xr:uid="{00000000-0005-0000-0000-00000C1D0000}"/>
    <cellStyle name="Total 2 11 12 3" xfId="8408" xr:uid="{00000000-0005-0000-0000-00000D1D0000}"/>
    <cellStyle name="Total 2 11 12 4" xfId="4232" xr:uid="{00000000-0005-0000-0000-00000E1D0000}"/>
    <cellStyle name="Total 2 11 13" xfId="2011" xr:uid="{00000000-0005-0000-0000-00000F1D0000}"/>
    <cellStyle name="Total 2 11 13 2" xfId="6512" xr:uid="{00000000-0005-0000-0000-0000101D0000}"/>
    <cellStyle name="Total 2 11 13 3" xfId="8409" xr:uid="{00000000-0005-0000-0000-0000111D0000}"/>
    <cellStyle name="Total 2 11 13 4" xfId="4233" xr:uid="{00000000-0005-0000-0000-0000121D0000}"/>
    <cellStyle name="Total 2 11 14" xfId="2012" xr:uid="{00000000-0005-0000-0000-0000131D0000}"/>
    <cellStyle name="Total 2 11 14 2" xfId="6513" xr:uid="{00000000-0005-0000-0000-0000141D0000}"/>
    <cellStyle name="Total 2 11 14 3" xfId="8410" xr:uid="{00000000-0005-0000-0000-0000151D0000}"/>
    <cellStyle name="Total 2 11 14 4" xfId="4234" xr:uid="{00000000-0005-0000-0000-0000161D0000}"/>
    <cellStyle name="Total 2 11 15" xfId="2013" xr:uid="{00000000-0005-0000-0000-0000171D0000}"/>
    <cellStyle name="Total 2 11 15 2" xfId="6514" xr:uid="{00000000-0005-0000-0000-0000181D0000}"/>
    <cellStyle name="Total 2 11 15 3" xfId="8411" xr:uid="{00000000-0005-0000-0000-0000191D0000}"/>
    <cellStyle name="Total 2 11 15 4" xfId="4235" xr:uid="{00000000-0005-0000-0000-00001A1D0000}"/>
    <cellStyle name="Total 2 11 16" xfId="2014" xr:uid="{00000000-0005-0000-0000-00001B1D0000}"/>
    <cellStyle name="Total 2 11 16 2" xfId="6515" xr:uid="{00000000-0005-0000-0000-00001C1D0000}"/>
    <cellStyle name="Total 2 11 16 3" xfId="8412" xr:uid="{00000000-0005-0000-0000-00001D1D0000}"/>
    <cellStyle name="Total 2 11 16 4" xfId="4236" xr:uid="{00000000-0005-0000-0000-00001E1D0000}"/>
    <cellStyle name="Total 2 11 17" xfId="2015" xr:uid="{00000000-0005-0000-0000-00001F1D0000}"/>
    <cellStyle name="Total 2 11 17 2" xfId="6516" xr:uid="{00000000-0005-0000-0000-0000201D0000}"/>
    <cellStyle name="Total 2 11 17 3" xfId="8413" xr:uid="{00000000-0005-0000-0000-0000211D0000}"/>
    <cellStyle name="Total 2 11 17 4" xfId="4237" xr:uid="{00000000-0005-0000-0000-0000221D0000}"/>
    <cellStyle name="Total 2 11 18" xfId="2016" xr:uid="{00000000-0005-0000-0000-0000231D0000}"/>
    <cellStyle name="Total 2 11 18 2" xfId="6517" xr:uid="{00000000-0005-0000-0000-0000241D0000}"/>
    <cellStyle name="Total 2 11 18 3" xfId="8414" xr:uid="{00000000-0005-0000-0000-0000251D0000}"/>
    <cellStyle name="Total 2 11 18 4" xfId="4238" xr:uid="{00000000-0005-0000-0000-0000261D0000}"/>
    <cellStyle name="Total 2 11 19" xfId="2017" xr:uid="{00000000-0005-0000-0000-0000271D0000}"/>
    <cellStyle name="Total 2 11 19 2" xfId="6518" xr:uid="{00000000-0005-0000-0000-0000281D0000}"/>
    <cellStyle name="Total 2 11 19 3" xfId="8415" xr:uid="{00000000-0005-0000-0000-0000291D0000}"/>
    <cellStyle name="Total 2 11 19 4" xfId="4239" xr:uid="{00000000-0005-0000-0000-00002A1D0000}"/>
    <cellStyle name="Total 2 11 2" xfId="2018" xr:uid="{00000000-0005-0000-0000-00002B1D0000}"/>
    <cellStyle name="Total 2 11 2 2" xfId="6519" xr:uid="{00000000-0005-0000-0000-00002C1D0000}"/>
    <cellStyle name="Total 2 11 2 3" xfId="8416" xr:uid="{00000000-0005-0000-0000-00002D1D0000}"/>
    <cellStyle name="Total 2 11 2 4" xfId="4240" xr:uid="{00000000-0005-0000-0000-00002E1D0000}"/>
    <cellStyle name="Total 2 11 20" xfId="2019" xr:uid="{00000000-0005-0000-0000-00002F1D0000}"/>
    <cellStyle name="Total 2 11 20 2" xfId="6520" xr:uid="{00000000-0005-0000-0000-0000301D0000}"/>
    <cellStyle name="Total 2 11 20 3" xfId="8417" xr:uid="{00000000-0005-0000-0000-0000311D0000}"/>
    <cellStyle name="Total 2 11 20 4" xfId="4241" xr:uid="{00000000-0005-0000-0000-0000321D0000}"/>
    <cellStyle name="Total 2 11 21" xfId="2020" xr:uid="{00000000-0005-0000-0000-0000331D0000}"/>
    <cellStyle name="Total 2 11 21 2" xfId="6521" xr:uid="{00000000-0005-0000-0000-0000341D0000}"/>
    <cellStyle name="Total 2 11 21 3" xfId="8418" xr:uid="{00000000-0005-0000-0000-0000351D0000}"/>
    <cellStyle name="Total 2 11 21 4" xfId="4242" xr:uid="{00000000-0005-0000-0000-0000361D0000}"/>
    <cellStyle name="Total 2 11 22" xfId="2021" xr:uid="{00000000-0005-0000-0000-0000371D0000}"/>
    <cellStyle name="Total 2 11 22 2" xfId="6522" xr:uid="{00000000-0005-0000-0000-0000381D0000}"/>
    <cellStyle name="Total 2 11 22 3" xfId="8419" xr:uid="{00000000-0005-0000-0000-0000391D0000}"/>
    <cellStyle name="Total 2 11 22 4" xfId="4243" xr:uid="{00000000-0005-0000-0000-00003A1D0000}"/>
    <cellStyle name="Total 2 11 23" xfId="2022" xr:uid="{00000000-0005-0000-0000-00003B1D0000}"/>
    <cellStyle name="Total 2 11 23 2" xfId="6523" xr:uid="{00000000-0005-0000-0000-00003C1D0000}"/>
    <cellStyle name="Total 2 11 23 3" xfId="8420" xr:uid="{00000000-0005-0000-0000-00003D1D0000}"/>
    <cellStyle name="Total 2 11 23 4" xfId="4244" xr:uid="{00000000-0005-0000-0000-00003E1D0000}"/>
    <cellStyle name="Total 2 11 24" xfId="6508" xr:uid="{00000000-0005-0000-0000-00003F1D0000}"/>
    <cellStyle name="Total 2 11 25" xfId="8405" xr:uid="{00000000-0005-0000-0000-0000401D0000}"/>
    <cellStyle name="Total 2 11 26" xfId="4229" xr:uid="{00000000-0005-0000-0000-0000411D0000}"/>
    <cellStyle name="Total 2 11 3" xfId="2023" xr:uid="{00000000-0005-0000-0000-0000421D0000}"/>
    <cellStyle name="Total 2 11 3 2" xfId="6524" xr:uid="{00000000-0005-0000-0000-0000431D0000}"/>
    <cellStyle name="Total 2 11 3 3" xfId="8421" xr:uid="{00000000-0005-0000-0000-0000441D0000}"/>
    <cellStyle name="Total 2 11 3 4" xfId="4245" xr:uid="{00000000-0005-0000-0000-0000451D0000}"/>
    <cellStyle name="Total 2 11 4" xfId="2024" xr:uid="{00000000-0005-0000-0000-0000461D0000}"/>
    <cellStyle name="Total 2 11 4 2" xfId="6525" xr:uid="{00000000-0005-0000-0000-0000471D0000}"/>
    <cellStyle name="Total 2 11 4 3" xfId="8422" xr:uid="{00000000-0005-0000-0000-0000481D0000}"/>
    <cellStyle name="Total 2 11 4 4" xfId="4246" xr:uid="{00000000-0005-0000-0000-0000491D0000}"/>
    <cellStyle name="Total 2 11 5" xfId="2025" xr:uid="{00000000-0005-0000-0000-00004A1D0000}"/>
    <cellStyle name="Total 2 11 5 2" xfId="6526" xr:uid="{00000000-0005-0000-0000-00004B1D0000}"/>
    <cellStyle name="Total 2 11 5 3" xfId="8423" xr:uid="{00000000-0005-0000-0000-00004C1D0000}"/>
    <cellStyle name="Total 2 11 5 4" xfId="4247" xr:uid="{00000000-0005-0000-0000-00004D1D0000}"/>
    <cellStyle name="Total 2 11 6" xfId="2026" xr:uid="{00000000-0005-0000-0000-00004E1D0000}"/>
    <cellStyle name="Total 2 11 6 2" xfId="6527" xr:uid="{00000000-0005-0000-0000-00004F1D0000}"/>
    <cellStyle name="Total 2 11 6 3" xfId="8424" xr:uid="{00000000-0005-0000-0000-0000501D0000}"/>
    <cellStyle name="Total 2 11 6 4" xfId="4248" xr:uid="{00000000-0005-0000-0000-0000511D0000}"/>
    <cellStyle name="Total 2 11 7" xfId="2027" xr:uid="{00000000-0005-0000-0000-0000521D0000}"/>
    <cellStyle name="Total 2 11 7 2" xfId="6528" xr:uid="{00000000-0005-0000-0000-0000531D0000}"/>
    <cellStyle name="Total 2 11 7 3" xfId="8425" xr:uid="{00000000-0005-0000-0000-0000541D0000}"/>
    <cellStyle name="Total 2 11 7 4" xfId="4249" xr:uid="{00000000-0005-0000-0000-0000551D0000}"/>
    <cellStyle name="Total 2 11 8" xfId="2028" xr:uid="{00000000-0005-0000-0000-0000561D0000}"/>
    <cellStyle name="Total 2 11 8 2" xfId="6529" xr:uid="{00000000-0005-0000-0000-0000571D0000}"/>
    <cellStyle name="Total 2 11 8 3" xfId="8426" xr:uid="{00000000-0005-0000-0000-0000581D0000}"/>
    <cellStyle name="Total 2 11 8 4" xfId="4250" xr:uid="{00000000-0005-0000-0000-0000591D0000}"/>
    <cellStyle name="Total 2 11 9" xfId="2029" xr:uid="{00000000-0005-0000-0000-00005A1D0000}"/>
    <cellStyle name="Total 2 11 9 2" xfId="6530" xr:uid="{00000000-0005-0000-0000-00005B1D0000}"/>
    <cellStyle name="Total 2 11 9 3" xfId="8427" xr:uid="{00000000-0005-0000-0000-00005C1D0000}"/>
    <cellStyle name="Total 2 11 9 4" xfId="4251" xr:uid="{00000000-0005-0000-0000-00005D1D0000}"/>
    <cellStyle name="Total 2 12" xfId="2030" xr:uid="{00000000-0005-0000-0000-00005E1D0000}"/>
    <cellStyle name="Total 2 12 10" xfId="2031" xr:uid="{00000000-0005-0000-0000-00005F1D0000}"/>
    <cellStyle name="Total 2 12 10 2" xfId="6532" xr:uid="{00000000-0005-0000-0000-0000601D0000}"/>
    <cellStyle name="Total 2 12 10 3" xfId="8429" xr:uid="{00000000-0005-0000-0000-0000611D0000}"/>
    <cellStyle name="Total 2 12 10 4" xfId="4253" xr:uid="{00000000-0005-0000-0000-0000621D0000}"/>
    <cellStyle name="Total 2 12 11" xfId="2032" xr:uid="{00000000-0005-0000-0000-0000631D0000}"/>
    <cellStyle name="Total 2 12 11 2" xfId="6533" xr:uid="{00000000-0005-0000-0000-0000641D0000}"/>
    <cellStyle name="Total 2 12 11 3" xfId="8430" xr:uid="{00000000-0005-0000-0000-0000651D0000}"/>
    <cellStyle name="Total 2 12 11 4" xfId="4254" xr:uid="{00000000-0005-0000-0000-0000661D0000}"/>
    <cellStyle name="Total 2 12 12" xfId="2033" xr:uid="{00000000-0005-0000-0000-0000671D0000}"/>
    <cellStyle name="Total 2 12 12 2" xfId="6534" xr:uid="{00000000-0005-0000-0000-0000681D0000}"/>
    <cellStyle name="Total 2 12 12 3" xfId="8431" xr:uid="{00000000-0005-0000-0000-0000691D0000}"/>
    <cellStyle name="Total 2 12 12 4" xfId="4255" xr:uid="{00000000-0005-0000-0000-00006A1D0000}"/>
    <cellStyle name="Total 2 12 13" xfId="2034" xr:uid="{00000000-0005-0000-0000-00006B1D0000}"/>
    <cellStyle name="Total 2 12 13 2" xfId="6535" xr:uid="{00000000-0005-0000-0000-00006C1D0000}"/>
    <cellStyle name="Total 2 12 13 3" xfId="8432" xr:uid="{00000000-0005-0000-0000-00006D1D0000}"/>
    <cellStyle name="Total 2 12 13 4" xfId="4256" xr:uid="{00000000-0005-0000-0000-00006E1D0000}"/>
    <cellStyle name="Total 2 12 14" xfId="2035" xr:uid="{00000000-0005-0000-0000-00006F1D0000}"/>
    <cellStyle name="Total 2 12 14 2" xfId="6536" xr:uid="{00000000-0005-0000-0000-0000701D0000}"/>
    <cellStyle name="Total 2 12 14 3" xfId="8433" xr:uid="{00000000-0005-0000-0000-0000711D0000}"/>
    <cellStyle name="Total 2 12 14 4" xfId="4257" xr:uid="{00000000-0005-0000-0000-0000721D0000}"/>
    <cellStyle name="Total 2 12 15" xfId="2036" xr:uid="{00000000-0005-0000-0000-0000731D0000}"/>
    <cellStyle name="Total 2 12 15 2" xfId="6537" xr:uid="{00000000-0005-0000-0000-0000741D0000}"/>
    <cellStyle name="Total 2 12 15 3" xfId="8434" xr:uid="{00000000-0005-0000-0000-0000751D0000}"/>
    <cellStyle name="Total 2 12 15 4" xfId="4258" xr:uid="{00000000-0005-0000-0000-0000761D0000}"/>
    <cellStyle name="Total 2 12 16" xfId="2037" xr:uid="{00000000-0005-0000-0000-0000771D0000}"/>
    <cellStyle name="Total 2 12 16 2" xfId="6538" xr:uid="{00000000-0005-0000-0000-0000781D0000}"/>
    <cellStyle name="Total 2 12 16 3" xfId="8435" xr:uid="{00000000-0005-0000-0000-0000791D0000}"/>
    <cellStyle name="Total 2 12 16 4" xfId="4259" xr:uid="{00000000-0005-0000-0000-00007A1D0000}"/>
    <cellStyle name="Total 2 12 17" xfId="2038" xr:uid="{00000000-0005-0000-0000-00007B1D0000}"/>
    <cellStyle name="Total 2 12 17 2" xfId="6539" xr:uid="{00000000-0005-0000-0000-00007C1D0000}"/>
    <cellStyle name="Total 2 12 17 3" xfId="8436" xr:uid="{00000000-0005-0000-0000-00007D1D0000}"/>
    <cellStyle name="Total 2 12 17 4" xfId="4260" xr:uid="{00000000-0005-0000-0000-00007E1D0000}"/>
    <cellStyle name="Total 2 12 18" xfId="2039" xr:uid="{00000000-0005-0000-0000-00007F1D0000}"/>
    <cellStyle name="Total 2 12 18 2" xfId="6540" xr:uid="{00000000-0005-0000-0000-0000801D0000}"/>
    <cellStyle name="Total 2 12 18 3" xfId="8437" xr:uid="{00000000-0005-0000-0000-0000811D0000}"/>
    <cellStyle name="Total 2 12 18 4" xfId="4261" xr:uid="{00000000-0005-0000-0000-0000821D0000}"/>
    <cellStyle name="Total 2 12 19" xfId="2040" xr:uid="{00000000-0005-0000-0000-0000831D0000}"/>
    <cellStyle name="Total 2 12 19 2" xfId="6541" xr:uid="{00000000-0005-0000-0000-0000841D0000}"/>
    <cellStyle name="Total 2 12 19 3" xfId="8438" xr:uid="{00000000-0005-0000-0000-0000851D0000}"/>
    <cellStyle name="Total 2 12 19 4" xfId="4262" xr:uid="{00000000-0005-0000-0000-0000861D0000}"/>
    <cellStyle name="Total 2 12 2" xfId="2041" xr:uid="{00000000-0005-0000-0000-0000871D0000}"/>
    <cellStyle name="Total 2 12 2 2" xfId="6542" xr:uid="{00000000-0005-0000-0000-0000881D0000}"/>
    <cellStyle name="Total 2 12 2 3" xfId="8439" xr:uid="{00000000-0005-0000-0000-0000891D0000}"/>
    <cellStyle name="Total 2 12 2 4" xfId="4263" xr:uid="{00000000-0005-0000-0000-00008A1D0000}"/>
    <cellStyle name="Total 2 12 20" xfId="2042" xr:uid="{00000000-0005-0000-0000-00008B1D0000}"/>
    <cellStyle name="Total 2 12 20 2" xfId="6543" xr:uid="{00000000-0005-0000-0000-00008C1D0000}"/>
    <cellStyle name="Total 2 12 20 3" xfId="8440" xr:uid="{00000000-0005-0000-0000-00008D1D0000}"/>
    <cellStyle name="Total 2 12 20 4" xfId="4264" xr:uid="{00000000-0005-0000-0000-00008E1D0000}"/>
    <cellStyle name="Total 2 12 21" xfId="2043" xr:uid="{00000000-0005-0000-0000-00008F1D0000}"/>
    <cellStyle name="Total 2 12 21 2" xfId="6544" xr:uid="{00000000-0005-0000-0000-0000901D0000}"/>
    <cellStyle name="Total 2 12 21 3" xfId="8441" xr:uid="{00000000-0005-0000-0000-0000911D0000}"/>
    <cellStyle name="Total 2 12 21 4" xfId="4265" xr:uid="{00000000-0005-0000-0000-0000921D0000}"/>
    <cellStyle name="Total 2 12 22" xfId="2044" xr:uid="{00000000-0005-0000-0000-0000931D0000}"/>
    <cellStyle name="Total 2 12 22 2" xfId="6545" xr:uid="{00000000-0005-0000-0000-0000941D0000}"/>
    <cellStyle name="Total 2 12 22 3" xfId="8442" xr:uid="{00000000-0005-0000-0000-0000951D0000}"/>
    <cellStyle name="Total 2 12 22 4" xfId="4266" xr:uid="{00000000-0005-0000-0000-0000961D0000}"/>
    <cellStyle name="Total 2 12 23" xfId="2045" xr:uid="{00000000-0005-0000-0000-0000971D0000}"/>
    <cellStyle name="Total 2 12 23 2" xfId="6546" xr:uid="{00000000-0005-0000-0000-0000981D0000}"/>
    <cellStyle name="Total 2 12 23 3" xfId="8443" xr:uid="{00000000-0005-0000-0000-0000991D0000}"/>
    <cellStyle name="Total 2 12 23 4" xfId="4267" xr:uid="{00000000-0005-0000-0000-00009A1D0000}"/>
    <cellStyle name="Total 2 12 24" xfId="6531" xr:uid="{00000000-0005-0000-0000-00009B1D0000}"/>
    <cellStyle name="Total 2 12 25" xfId="8428" xr:uid="{00000000-0005-0000-0000-00009C1D0000}"/>
    <cellStyle name="Total 2 12 26" xfId="4252" xr:uid="{00000000-0005-0000-0000-00009D1D0000}"/>
    <cellStyle name="Total 2 12 3" xfId="2046" xr:uid="{00000000-0005-0000-0000-00009E1D0000}"/>
    <cellStyle name="Total 2 12 3 2" xfId="6547" xr:uid="{00000000-0005-0000-0000-00009F1D0000}"/>
    <cellStyle name="Total 2 12 3 3" xfId="8444" xr:uid="{00000000-0005-0000-0000-0000A01D0000}"/>
    <cellStyle name="Total 2 12 3 4" xfId="4268" xr:uid="{00000000-0005-0000-0000-0000A11D0000}"/>
    <cellStyle name="Total 2 12 4" xfId="2047" xr:uid="{00000000-0005-0000-0000-0000A21D0000}"/>
    <cellStyle name="Total 2 12 4 2" xfId="6548" xr:uid="{00000000-0005-0000-0000-0000A31D0000}"/>
    <cellStyle name="Total 2 12 4 3" xfId="8445" xr:uid="{00000000-0005-0000-0000-0000A41D0000}"/>
    <cellStyle name="Total 2 12 4 4" xfId="4269" xr:uid="{00000000-0005-0000-0000-0000A51D0000}"/>
    <cellStyle name="Total 2 12 5" xfId="2048" xr:uid="{00000000-0005-0000-0000-0000A61D0000}"/>
    <cellStyle name="Total 2 12 5 2" xfId="6549" xr:uid="{00000000-0005-0000-0000-0000A71D0000}"/>
    <cellStyle name="Total 2 12 5 3" xfId="8446" xr:uid="{00000000-0005-0000-0000-0000A81D0000}"/>
    <cellStyle name="Total 2 12 5 4" xfId="4270" xr:uid="{00000000-0005-0000-0000-0000A91D0000}"/>
    <cellStyle name="Total 2 12 6" xfId="2049" xr:uid="{00000000-0005-0000-0000-0000AA1D0000}"/>
    <cellStyle name="Total 2 12 6 2" xfId="6550" xr:uid="{00000000-0005-0000-0000-0000AB1D0000}"/>
    <cellStyle name="Total 2 12 6 3" xfId="8447" xr:uid="{00000000-0005-0000-0000-0000AC1D0000}"/>
    <cellStyle name="Total 2 12 6 4" xfId="4271" xr:uid="{00000000-0005-0000-0000-0000AD1D0000}"/>
    <cellStyle name="Total 2 12 7" xfId="2050" xr:uid="{00000000-0005-0000-0000-0000AE1D0000}"/>
    <cellStyle name="Total 2 12 7 2" xfId="6551" xr:uid="{00000000-0005-0000-0000-0000AF1D0000}"/>
    <cellStyle name="Total 2 12 7 3" xfId="8448" xr:uid="{00000000-0005-0000-0000-0000B01D0000}"/>
    <cellStyle name="Total 2 12 7 4" xfId="4272" xr:uid="{00000000-0005-0000-0000-0000B11D0000}"/>
    <cellStyle name="Total 2 12 8" xfId="2051" xr:uid="{00000000-0005-0000-0000-0000B21D0000}"/>
    <cellStyle name="Total 2 12 8 2" xfId="6552" xr:uid="{00000000-0005-0000-0000-0000B31D0000}"/>
    <cellStyle name="Total 2 12 8 3" xfId="8449" xr:uid="{00000000-0005-0000-0000-0000B41D0000}"/>
    <cellStyle name="Total 2 12 8 4" xfId="4273" xr:uid="{00000000-0005-0000-0000-0000B51D0000}"/>
    <cellStyle name="Total 2 12 9" xfId="2052" xr:uid="{00000000-0005-0000-0000-0000B61D0000}"/>
    <cellStyle name="Total 2 12 9 2" xfId="6553" xr:uid="{00000000-0005-0000-0000-0000B71D0000}"/>
    <cellStyle name="Total 2 12 9 3" xfId="8450" xr:uid="{00000000-0005-0000-0000-0000B81D0000}"/>
    <cellStyle name="Total 2 12 9 4" xfId="4274" xr:uid="{00000000-0005-0000-0000-0000B91D0000}"/>
    <cellStyle name="Total 2 13" xfId="2053" xr:uid="{00000000-0005-0000-0000-0000BA1D0000}"/>
    <cellStyle name="Total 2 13 10" xfId="2054" xr:uid="{00000000-0005-0000-0000-0000BB1D0000}"/>
    <cellStyle name="Total 2 13 10 2" xfId="6555" xr:uid="{00000000-0005-0000-0000-0000BC1D0000}"/>
    <cellStyle name="Total 2 13 10 3" xfId="8452" xr:uid="{00000000-0005-0000-0000-0000BD1D0000}"/>
    <cellStyle name="Total 2 13 10 4" xfId="4276" xr:uid="{00000000-0005-0000-0000-0000BE1D0000}"/>
    <cellStyle name="Total 2 13 11" xfId="2055" xr:uid="{00000000-0005-0000-0000-0000BF1D0000}"/>
    <cellStyle name="Total 2 13 11 2" xfId="6556" xr:uid="{00000000-0005-0000-0000-0000C01D0000}"/>
    <cellStyle name="Total 2 13 11 3" xfId="8453" xr:uid="{00000000-0005-0000-0000-0000C11D0000}"/>
    <cellStyle name="Total 2 13 11 4" xfId="4277" xr:uid="{00000000-0005-0000-0000-0000C21D0000}"/>
    <cellStyle name="Total 2 13 12" xfId="2056" xr:uid="{00000000-0005-0000-0000-0000C31D0000}"/>
    <cellStyle name="Total 2 13 12 2" xfId="6557" xr:uid="{00000000-0005-0000-0000-0000C41D0000}"/>
    <cellStyle name="Total 2 13 12 3" xfId="8454" xr:uid="{00000000-0005-0000-0000-0000C51D0000}"/>
    <cellStyle name="Total 2 13 12 4" xfId="4278" xr:uid="{00000000-0005-0000-0000-0000C61D0000}"/>
    <cellStyle name="Total 2 13 13" xfId="2057" xr:uid="{00000000-0005-0000-0000-0000C71D0000}"/>
    <cellStyle name="Total 2 13 13 2" xfId="6558" xr:uid="{00000000-0005-0000-0000-0000C81D0000}"/>
    <cellStyle name="Total 2 13 13 3" xfId="8455" xr:uid="{00000000-0005-0000-0000-0000C91D0000}"/>
    <cellStyle name="Total 2 13 13 4" xfId="4279" xr:uid="{00000000-0005-0000-0000-0000CA1D0000}"/>
    <cellStyle name="Total 2 13 14" xfId="2058" xr:uid="{00000000-0005-0000-0000-0000CB1D0000}"/>
    <cellStyle name="Total 2 13 14 2" xfId="6559" xr:uid="{00000000-0005-0000-0000-0000CC1D0000}"/>
    <cellStyle name="Total 2 13 14 3" xfId="8456" xr:uid="{00000000-0005-0000-0000-0000CD1D0000}"/>
    <cellStyle name="Total 2 13 14 4" xfId="4280" xr:uid="{00000000-0005-0000-0000-0000CE1D0000}"/>
    <cellStyle name="Total 2 13 15" xfId="2059" xr:uid="{00000000-0005-0000-0000-0000CF1D0000}"/>
    <cellStyle name="Total 2 13 15 2" xfId="6560" xr:uid="{00000000-0005-0000-0000-0000D01D0000}"/>
    <cellStyle name="Total 2 13 15 3" xfId="8457" xr:uid="{00000000-0005-0000-0000-0000D11D0000}"/>
    <cellStyle name="Total 2 13 15 4" xfId="4281" xr:uid="{00000000-0005-0000-0000-0000D21D0000}"/>
    <cellStyle name="Total 2 13 16" xfId="2060" xr:uid="{00000000-0005-0000-0000-0000D31D0000}"/>
    <cellStyle name="Total 2 13 16 2" xfId="6561" xr:uid="{00000000-0005-0000-0000-0000D41D0000}"/>
    <cellStyle name="Total 2 13 16 3" xfId="8458" xr:uid="{00000000-0005-0000-0000-0000D51D0000}"/>
    <cellStyle name="Total 2 13 16 4" xfId="4282" xr:uid="{00000000-0005-0000-0000-0000D61D0000}"/>
    <cellStyle name="Total 2 13 17" xfId="2061" xr:uid="{00000000-0005-0000-0000-0000D71D0000}"/>
    <cellStyle name="Total 2 13 17 2" xfId="6562" xr:uid="{00000000-0005-0000-0000-0000D81D0000}"/>
    <cellStyle name="Total 2 13 17 3" xfId="8459" xr:uid="{00000000-0005-0000-0000-0000D91D0000}"/>
    <cellStyle name="Total 2 13 17 4" xfId="4283" xr:uid="{00000000-0005-0000-0000-0000DA1D0000}"/>
    <cellStyle name="Total 2 13 18" xfId="2062" xr:uid="{00000000-0005-0000-0000-0000DB1D0000}"/>
    <cellStyle name="Total 2 13 18 2" xfId="6563" xr:uid="{00000000-0005-0000-0000-0000DC1D0000}"/>
    <cellStyle name="Total 2 13 18 3" xfId="8460" xr:uid="{00000000-0005-0000-0000-0000DD1D0000}"/>
    <cellStyle name="Total 2 13 18 4" xfId="4284" xr:uid="{00000000-0005-0000-0000-0000DE1D0000}"/>
    <cellStyle name="Total 2 13 19" xfId="2063" xr:uid="{00000000-0005-0000-0000-0000DF1D0000}"/>
    <cellStyle name="Total 2 13 19 2" xfId="6564" xr:uid="{00000000-0005-0000-0000-0000E01D0000}"/>
    <cellStyle name="Total 2 13 19 3" xfId="8461" xr:uid="{00000000-0005-0000-0000-0000E11D0000}"/>
    <cellStyle name="Total 2 13 19 4" xfId="4285" xr:uid="{00000000-0005-0000-0000-0000E21D0000}"/>
    <cellStyle name="Total 2 13 2" xfId="2064" xr:uid="{00000000-0005-0000-0000-0000E31D0000}"/>
    <cellStyle name="Total 2 13 2 2" xfId="6565" xr:uid="{00000000-0005-0000-0000-0000E41D0000}"/>
    <cellStyle name="Total 2 13 2 3" xfId="8462" xr:uid="{00000000-0005-0000-0000-0000E51D0000}"/>
    <cellStyle name="Total 2 13 2 4" xfId="4286" xr:uid="{00000000-0005-0000-0000-0000E61D0000}"/>
    <cellStyle name="Total 2 13 20" xfId="2065" xr:uid="{00000000-0005-0000-0000-0000E71D0000}"/>
    <cellStyle name="Total 2 13 20 2" xfId="6566" xr:uid="{00000000-0005-0000-0000-0000E81D0000}"/>
    <cellStyle name="Total 2 13 20 3" xfId="8463" xr:uid="{00000000-0005-0000-0000-0000E91D0000}"/>
    <cellStyle name="Total 2 13 20 4" xfId="4287" xr:uid="{00000000-0005-0000-0000-0000EA1D0000}"/>
    <cellStyle name="Total 2 13 21" xfId="2066" xr:uid="{00000000-0005-0000-0000-0000EB1D0000}"/>
    <cellStyle name="Total 2 13 21 2" xfId="6567" xr:uid="{00000000-0005-0000-0000-0000EC1D0000}"/>
    <cellStyle name="Total 2 13 21 3" xfId="8464" xr:uid="{00000000-0005-0000-0000-0000ED1D0000}"/>
    <cellStyle name="Total 2 13 21 4" xfId="4288" xr:uid="{00000000-0005-0000-0000-0000EE1D0000}"/>
    <cellStyle name="Total 2 13 22" xfId="2067" xr:uid="{00000000-0005-0000-0000-0000EF1D0000}"/>
    <cellStyle name="Total 2 13 22 2" xfId="6568" xr:uid="{00000000-0005-0000-0000-0000F01D0000}"/>
    <cellStyle name="Total 2 13 22 3" xfId="8465" xr:uid="{00000000-0005-0000-0000-0000F11D0000}"/>
    <cellStyle name="Total 2 13 22 4" xfId="4289" xr:uid="{00000000-0005-0000-0000-0000F21D0000}"/>
    <cellStyle name="Total 2 13 23" xfId="2068" xr:uid="{00000000-0005-0000-0000-0000F31D0000}"/>
    <cellStyle name="Total 2 13 23 2" xfId="6569" xr:uid="{00000000-0005-0000-0000-0000F41D0000}"/>
    <cellStyle name="Total 2 13 23 3" xfId="8466" xr:uid="{00000000-0005-0000-0000-0000F51D0000}"/>
    <cellStyle name="Total 2 13 23 4" xfId="4290" xr:uid="{00000000-0005-0000-0000-0000F61D0000}"/>
    <cellStyle name="Total 2 13 24" xfId="6554" xr:uid="{00000000-0005-0000-0000-0000F71D0000}"/>
    <cellStyle name="Total 2 13 25" xfId="8451" xr:uid="{00000000-0005-0000-0000-0000F81D0000}"/>
    <cellStyle name="Total 2 13 26" xfId="4275" xr:uid="{00000000-0005-0000-0000-0000F91D0000}"/>
    <cellStyle name="Total 2 13 3" xfId="2069" xr:uid="{00000000-0005-0000-0000-0000FA1D0000}"/>
    <cellStyle name="Total 2 13 3 2" xfId="6570" xr:uid="{00000000-0005-0000-0000-0000FB1D0000}"/>
    <cellStyle name="Total 2 13 3 3" xfId="8467" xr:uid="{00000000-0005-0000-0000-0000FC1D0000}"/>
    <cellStyle name="Total 2 13 3 4" xfId="4291" xr:uid="{00000000-0005-0000-0000-0000FD1D0000}"/>
    <cellStyle name="Total 2 13 4" xfId="2070" xr:uid="{00000000-0005-0000-0000-0000FE1D0000}"/>
    <cellStyle name="Total 2 13 4 2" xfId="6571" xr:uid="{00000000-0005-0000-0000-0000FF1D0000}"/>
    <cellStyle name="Total 2 13 4 3" xfId="8468" xr:uid="{00000000-0005-0000-0000-0000001E0000}"/>
    <cellStyle name="Total 2 13 4 4" xfId="4292" xr:uid="{00000000-0005-0000-0000-0000011E0000}"/>
    <cellStyle name="Total 2 13 5" xfId="2071" xr:uid="{00000000-0005-0000-0000-0000021E0000}"/>
    <cellStyle name="Total 2 13 5 2" xfId="6572" xr:uid="{00000000-0005-0000-0000-0000031E0000}"/>
    <cellStyle name="Total 2 13 5 3" xfId="8469" xr:uid="{00000000-0005-0000-0000-0000041E0000}"/>
    <cellStyle name="Total 2 13 5 4" xfId="4293" xr:uid="{00000000-0005-0000-0000-0000051E0000}"/>
    <cellStyle name="Total 2 13 6" xfId="2072" xr:uid="{00000000-0005-0000-0000-0000061E0000}"/>
    <cellStyle name="Total 2 13 6 2" xfId="6573" xr:uid="{00000000-0005-0000-0000-0000071E0000}"/>
    <cellStyle name="Total 2 13 6 3" xfId="8470" xr:uid="{00000000-0005-0000-0000-0000081E0000}"/>
    <cellStyle name="Total 2 13 6 4" xfId="4294" xr:uid="{00000000-0005-0000-0000-0000091E0000}"/>
    <cellStyle name="Total 2 13 7" xfId="2073" xr:uid="{00000000-0005-0000-0000-00000A1E0000}"/>
    <cellStyle name="Total 2 13 7 2" xfId="6574" xr:uid="{00000000-0005-0000-0000-00000B1E0000}"/>
    <cellStyle name="Total 2 13 7 3" xfId="8471" xr:uid="{00000000-0005-0000-0000-00000C1E0000}"/>
    <cellStyle name="Total 2 13 7 4" xfId="4295" xr:uid="{00000000-0005-0000-0000-00000D1E0000}"/>
    <cellStyle name="Total 2 13 8" xfId="2074" xr:uid="{00000000-0005-0000-0000-00000E1E0000}"/>
    <cellStyle name="Total 2 13 8 2" xfId="6575" xr:uid="{00000000-0005-0000-0000-00000F1E0000}"/>
    <cellStyle name="Total 2 13 8 3" xfId="8472" xr:uid="{00000000-0005-0000-0000-0000101E0000}"/>
    <cellStyle name="Total 2 13 8 4" xfId="4296" xr:uid="{00000000-0005-0000-0000-0000111E0000}"/>
    <cellStyle name="Total 2 13 9" xfId="2075" xr:uid="{00000000-0005-0000-0000-0000121E0000}"/>
    <cellStyle name="Total 2 13 9 2" xfId="6576" xr:uid="{00000000-0005-0000-0000-0000131E0000}"/>
    <cellStyle name="Total 2 13 9 3" xfId="8473" xr:uid="{00000000-0005-0000-0000-0000141E0000}"/>
    <cellStyle name="Total 2 13 9 4" xfId="4297" xr:uid="{00000000-0005-0000-0000-0000151E0000}"/>
    <cellStyle name="Total 2 14" xfId="2076" xr:uid="{00000000-0005-0000-0000-0000161E0000}"/>
    <cellStyle name="Total 2 14 10" xfId="2077" xr:uid="{00000000-0005-0000-0000-0000171E0000}"/>
    <cellStyle name="Total 2 14 10 2" xfId="6578" xr:uid="{00000000-0005-0000-0000-0000181E0000}"/>
    <cellStyle name="Total 2 14 10 3" xfId="8475" xr:uid="{00000000-0005-0000-0000-0000191E0000}"/>
    <cellStyle name="Total 2 14 10 4" xfId="4299" xr:uid="{00000000-0005-0000-0000-00001A1E0000}"/>
    <cellStyle name="Total 2 14 11" xfId="2078" xr:uid="{00000000-0005-0000-0000-00001B1E0000}"/>
    <cellStyle name="Total 2 14 11 2" xfId="6579" xr:uid="{00000000-0005-0000-0000-00001C1E0000}"/>
    <cellStyle name="Total 2 14 11 3" xfId="8476" xr:uid="{00000000-0005-0000-0000-00001D1E0000}"/>
    <cellStyle name="Total 2 14 11 4" xfId="4300" xr:uid="{00000000-0005-0000-0000-00001E1E0000}"/>
    <cellStyle name="Total 2 14 12" xfId="2079" xr:uid="{00000000-0005-0000-0000-00001F1E0000}"/>
    <cellStyle name="Total 2 14 12 2" xfId="6580" xr:uid="{00000000-0005-0000-0000-0000201E0000}"/>
    <cellStyle name="Total 2 14 12 3" xfId="8477" xr:uid="{00000000-0005-0000-0000-0000211E0000}"/>
    <cellStyle name="Total 2 14 12 4" xfId="4301" xr:uid="{00000000-0005-0000-0000-0000221E0000}"/>
    <cellStyle name="Total 2 14 13" xfId="2080" xr:uid="{00000000-0005-0000-0000-0000231E0000}"/>
    <cellStyle name="Total 2 14 13 2" xfId="6581" xr:uid="{00000000-0005-0000-0000-0000241E0000}"/>
    <cellStyle name="Total 2 14 13 3" xfId="8478" xr:uid="{00000000-0005-0000-0000-0000251E0000}"/>
    <cellStyle name="Total 2 14 13 4" xfId="4302" xr:uid="{00000000-0005-0000-0000-0000261E0000}"/>
    <cellStyle name="Total 2 14 14" xfId="2081" xr:uid="{00000000-0005-0000-0000-0000271E0000}"/>
    <cellStyle name="Total 2 14 14 2" xfId="6582" xr:uid="{00000000-0005-0000-0000-0000281E0000}"/>
    <cellStyle name="Total 2 14 14 3" xfId="8479" xr:uid="{00000000-0005-0000-0000-0000291E0000}"/>
    <cellStyle name="Total 2 14 14 4" xfId="4303" xr:uid="{00000000-0005-0000-0000-00002A1E0000}"/>
    <cellStyle name="Total 2 14 15" xfId="2082" xr:uid="{00000000-0005-0000-0000-00002B1E0000}"/>
    <cellStyle name="Total 2 14 15 2" xfId="6583" xr:uid="{00000000-0005-0000-0000-00002C1E0000}"/>
    <cellStyle name="Total 2 14 15 3" xfId="8480" xr:uid="{00000000-0005-0000-0000-00002D1E0000}"/>
    <cellStyle name="Total 2 14 15 4" xfId="4304" xr:uid="{00000000-0005-0000-0000-00002E1E0000}"/>
    <cellStyle name="Total 2 14 16" xfId="2083" xr:uid="{00000000-0005-0000-0000-00002F1E0000}"/>
    <cellStyle name="Total 2 14 16 2" xfId="6584" xr:uid="{00000000-0005-0000-0000-0000301E0000}"/>
    <cellStyle name="Total 2 14 16 3" xfId="8481" xr:uid="{00000000-0005-0000-0000-0000311E0000}"/>
    <cellStyle name="Total 2 14 16 4" xfId="4305" xr:uid="{00000000-0005-0000-0000-0000321E0000}"/>
    <cellStyle name="Total 2 14 17" xfId="2084" xr:uid="{00000000-0005-0000-0000-0000331E0000}"/>
    <cellStyle name="Total 2 14 17 2" xfId="6585" xr:uid="{00000000-0005-0000-0000-0000341E0000}"/>
    <cellStyle name="Total 2 14 17 3" xfId="8482" xr:uid="{00000000-0005-0000-0000-0000351E0000}"/>
    <cellStyle name="Total 2 14 17 4" xfId="4306" xr:uid="{00000000-0005-0000-0000-0000361E0000}"/>
    <cellStyle name="Total 2 14 18" xfId="2085" xr:uid="{00000000-0005-0000-0000-0000371E0000}"/>
    <cellStyle name="Total 2 14 18 2" xfId="6586" xr:uid="{00000000-0005-0000-0000-0000381E0000}"/>
    <cellStyle name="Total 2 14 18 3" xfId="8483" xr:uid="{00000000-0005-0000-0000-0000391E0000}"/>
    <cellStyle name="Total 2 14 18 4" xfId="4307" xr:uid="{00000000-0005-0000-0000-00003A1E0000}"/>
    <cellStyle name="Total 2 14 19" xfId="2086" xr:uid="{00000000-0005-0000-0000-00003B1E0000}"/>
    <cellStyle name="Total 2 14 19 2" xfId="6587" xr:uid="{00000000-0005-0000-0000-00003C1E0000}"/>
    <cellStyle name="Total 2 14 19 3" xfId="8484" xr:uid="{00000000-0005-0000-0000-00003D1E0000}"/>
    <cellStyle name="Total 2 14 19 4" xfId="4308" xr:uid="{00000000-0005-0000-0000-00003E1E0000}"/>
    <cellStyle name="Total 2 14 2" xfId="2087" xr:uid="{00000000-0005-0000-0000-00003F1E0000}"/>
    <cellStyle name="Total 2 14 2 2" xfId="6588" xr:uid="{00000000-0005-0000-0000-0000401E0000}"/>
    <cellStyle name="Total 2 14 2 3" xfId="8485" xr:uid="{00000000-0005-0000-0000-0000411E0000}"/>
    <cellStyle name="Total 2 14 2 4" xfId="4309" xr:uid="{00000000-0005-0000-0000-0000421E0000}"/>
    <cellStyle name="Total 2 14 20" xfId="2088" xr:uid="{00000000-0005-0000-0000-0000431E0000}"/>
    <cellStyle name="Total 2 14 20 2" xfId="6589" xr:uid="{00000000-0005-0000-0000-0000441E0000}"/>
    <cellStyle name="Total 2 14 20 3" xfId="8486" xr:uid="{00000000-0005-0000-0000-0000451E0000}"/>
    <cellStyle name="Total 2 14 20 4" xfId="4310" xr:uid="{00000000-0005-0000-0000-0000461E0000}"/>
    <cellStyle name="Total 2 14 21" xfId="2089" xr:uid="{00000000-0005-0000-0000-0000471E0000}"/>
    <cellStyle name="Total 2 14 21 2" xfId="6590" xr:uid="{00000000-0005-0000-0000-0000481E0000}"/>
    <cellStyle name="Total 2 14 21 3" xfId="8487" xr:uid="{00000000-0005-0000-0000-0000491E0000}"/>
    <cellStyle name="Total 2 14 21 4" xfId="4311" xr:uid="{00000000-0005-0000-0000-00004A1E0000}"/>
    <cellStyle name="Total 2 14 22" xfId="2090" xr:uid="{00000000-0005-0000-0000-00004B1E0000}"/>
    <cellStyle name="Total 2 14 22 2" xfId="6591" xr:uid="{00000000-0005-0000-0000-00004C1E0000}"/>
    <cellStyle name="Total 2 14 22 3" xfId="8488" xr:uid="{00000000-0005-0000-0000-00004D1E0000}"/>
    <cellStyle name="Total 2 14 22 4" xfId="4312" xr:uid="{00000000-0005-0000-0000-00004E1E0000}"/>
    <cellStyle name="Total 2 14 23" xfId="2091" xr:uid="{00000000-0005-0000-0000-00004F1E0000}"/>
    <cellStyle name="Total 2 14 23 2" xfId="6592" xr:uid="{00000000-0005-0000-0000-0000501E0000}"/>
    <cellStyle name="Total 2 14 23 3" xfId="8489" xr:uid="{00000000-0005-0000-0000-0000511E0000}"/>
    <cellStyle name="Total 2 14 23 4" xfId="4313" xr:uid="{00000000-0005-0000-0000-0000521E0000}"/>
    <cellStyle name="Total 2 14 24" xfId="6577" xr:uid="{00000000-0005-0000-0000-0000531E0000}"/>
    <cellStyle name="Total 2 14 25" xfId="8474" xr:uid="{00000000-0005-0000-0000-0000541E0000}"/>
    <cellStyle name="Total 2 14 26" xfId="4298" xr:uid="{00000000-0005-0000-0000-0000551E0000}"/>
    <cellStyle name="Total 2 14 3" xfId="2092" xr:uid="{00000000-0005-0000-0000-0000561E0000}"/>
    <cellStyle name="Total 2 14 3 2" xfId="6593" xr:uid="{00000000-0005-0000-0000-0000571E0000}"/>
    <cellStyle name="Total 2 14 3 3" xfId="8490" xr:uid="{00000000-0005-0000-0000-0000581E0000}"/>
    <cellStyle name="Total 2 14 3 4" xfId="4314" xr:uid="{00000000-0005-0000-0000-0000591E0000}"/>
    <cellStyle name="Total 2 14 4" xfId="2093" xr:uid="{00000000-0005-0000-0000-00005A1E0000}"/>
    <cellStyle name="Total 2 14 4 2" xfId="6594" xr:uid="{00000000-0005-0000-0000-00005B1E0000}"/>
    <cellStyle name="Total 2 14 4 3" xfId="8491" xr:uid="{00000000-0005-0000-0000-00005C1E0000}"/>
    <cellStyle name="Total 2 14 4 4" xfId="4315" xr:uid="{00000000-0005-0000-0000-00005D1E0000}"/>
    <cellStyle name="Total 2 14 5" xfId="2094" xr:uid="{00000000-0005-0000-0000-00005E1E0000}"/>
    <cellStyle name="Total 2 14 5 2" xfId="6595" xr:uid="{00000000-0005-0000-0000-00005F1E0000}"/>
    <cellStyle name="Total 2 14 5 3" xfId="8492" xr:uid="{00000000-0005-0000-0000-0000601E0000}"/>
    <cellStyle name="Total 2 14 5 4" xfId="4316" xr:uid="{00000000-0005-0000-0000-0000611E0000}"/>
    <cellStyle name="Total 2 14 6" xfId="2095" xr:uid="{00000000-0005-0000-0000-0000621E0000}"/>
    <cellStyle name="Total 2 14 6 2" xfId="6596" xr:uid="{00000000-0005-0000-0000-0000631E0000}"/>
    <cellStyle name="Total 2 14 6 3" xfId="8493" xr:uid="{00000000-0005-0000-0000-0000641E0000}"/>
    <cellStyle name="Total 2 14 6 4" xfId="4317" xr:uid="{00000000-0005-0000-0000-0000651E0000}"/>
    <cellStyle name="Total 2 14 7" xfId="2096" xr:uid="{00000000-0005-0000-0000-0000661E0000}"/>
    <cellStyle name="Total 2 14 7 2" xfId="6597" xr:uid="{00000000-0005-0000-0000-0000671E0000}"/>
    <cellStyle name="Total 2 14 7 3" xfId="8494" xr:uid="{00000000-0005-0000-0000-0000681E0000}"/>
    <cellStyle name="Total 2 14 7 4" xfId="4318" xr:uid="{00000000-0005-0000-0000-0000691E0000}"/>
    <cellStyle name="Total 2 14 8" xfId="2097" xr:uid="{00000000-0005-0000-0000-00006A1E0000}"/>
    <cellStyle name="Total 2 14 8 2" xfId="6598" xr:uid="{00000000-0005-0000-0000-00006B1E0000}"/>
    <cellStyle name="Total 2 14 8 3" xfId="8495" xr:uid="{00000000-0005-0000-0000-00006C1E0000}"/>
    <cellStyle name="Total 2 14 8 4" xfId="4319" xr:uid="{00000000-0005-0000-0000-00006D1E0000}"/>
    <cellStyle name="Total 2 14 9" xfId="2098" xr:uid="{00000000-0005-0000-0000-00006E1E0000}"/>
    <cellStyle name="Total 2 14 9 2" xfId="6599" xr:uid="{00000000-0005-0000-0000-00006F1E0000}"/>
    <cellStyle name="Total 2 14 9 3" xfId="8496" xr:uid="{00000000-0005-0000-0000-0000701E0000}"/>
    <cellStyle name="Total 2 14 9 4" xfId="4320" xr:uid="{00000000-0005-0000-0000-0000711E0000}"/>
    <cellStyle name="Total 2 15" xfId="2099" xr:uid="{00000000-0005-0000-0000-0000721E0000}"/>
    <cellStyle name="Total 2 15 2" xfId="6600" xr:uid="{00000000-0005-0000-0000-0000731E0000}"/>
    <cellStyle name="Total 2 15 3" xfId="8497" xr:uid="{00000000-0005-0000-0000-0000741E0000}"/>
    <cellStyle name="Total 2 15 4" xfId="4321" xr:uid="{00000000-0005-0000-0000-0000751E0000}"/>
    <cellStyle name="Total 2 16" xfId="2100" xr:uid="{00000000-0005-0000-0000-0000761E0000}"/>
    <cellStyle name="Total 2 16 2" xfId="6601" xr:uid="{00000000-0005-0000-0000-0000771E0000}"/>
    <cellStyle name="Total 2 16 3" xfId="8498" xr:uid="{00000000-0005-0000-0000-0000781E0000}"/>
    <cellStyle name="Total 2 16 4" xfId="4322" xr:uid="{00000000-0005-0000-0000-0000791E0000}"/>
    <cellStyle name="Total 2 17" xfId="2101" xr:uid="{00000000-0005-0000-0000-00007A1E0000}"/>
    <cellStyle name="Total 2 17 2" xfId="6602" xr:uid="{00000000-0005-0000-0000-00007B1E0000}"/>
    <cellStyle name="Total 2 17 3" xfId="8499" xr:uid="{00000000-0005-0000-0000-00007C1E0000}"/>
    <cellStyle name="Total 2 17 4" xfId="4323" xr:uid="{00000000-0005-0000-0000-00007D1E0000}"/>
    <cellStyle name="Total 2 18" xfId="2102" xr:uid="{00000000-0005-0000-0000-00007E1E0000}"/>
    <cellStyle name="Total 2 18 2" xfId="6603" xr:uid="{00000000-0005-0000-0000-00007F1E0000}"/>
    <cellStyle name="Total 2 18 3" xfId="8500" xr:uid="{00000000-0005-0000-0000-0000801E0000}"/>
    <cellStyle name="Total 2 18 4" xfId="4324" xr:uid="{00000000-0005-0000-0000-0000811E0000}"/>
    <cellStyle name="Total 2 19" xfId="2103" xr:uid="{00000000-0005-0000-0000-0000821E0000}"/>
    <cellStyle name="Total 2 19 2" xfId="6604" xr:uid="{00000000-0005-0000-0000-0000831E0000}"/>
    <cellStyle name="Total 2 19 3" xfId="8501" xr:uid="{00000000-0005-0000-0000-0000841E0000}"/>
    <cellStyle name="Total 2 19 4" xfId="4325" xr:uid="{00000000-0005-0000-0000-0000851E0000}"/>
    <cellStyle name="Total 2 2" xfId="2104" xr:uid="{00000000-0005-0000-0000-0000861E0000}"/>
    <cellStyle name="Total 2 2 10" xfId="2105" xr:uid="{00000000-0005-0000-0000-0000871E0000}"/>
    <cellStyle name="Total 2 2 10 2" xfId="6606" xr:uid="{00000000-0005-0000-0000-0000881E0000}"/>
    <cellStyle name="Total 2 2 10 3" xfId="8503" xr:uid="{00000000-0005-0000-0000-0000891E0000}"/>
    <cellStyle name="Total 2 2 10 4" xfId="4327" xr:uid="{00000000-0005-0000-0000-00008A1E0000}"/>
    <cellStyle name="Total 2 2 11" xfId="2106" xr:uid="{00000000-0005-0000-0000-00008B1E0000}"/>
    <cellStyle name="Total 2 2 11 2" xfId="6607" xr:uid="{00000000-0005-0000-0000-00008C1E0000}"/>
    <cellStyle name="Total 2 2 11 3" xfId="8504" xr:uid="{00000000-0005-0000-0000-00008D1E0000}"/>
    <cellStyle name="Total 2 2 11 4" xfId="4328" xr:uid="{00000000-0005-0000-0000-00008E1E0000}"/>
    <cellStyle name="Total 2 2 12" xfId="2107" xr:uid="{00000000-0005-0000-0000-00008F1E0000}"/>
    <cellStyle name="Total 2 2 12 2" xfId="6608" xr:uid="{00000000-0005-0000-0000-0000901E0000}"/>
    <cellStyle name="Total 2 2 12 3" xfId="8505" xr:uid="{00000000-0005-0000-0000-0000911E0000}"/>
    <cellStyle name="Total 2 2 12 4" xfId="4329" xr:uid="{00000000-0005-0000-0000-0000921E0000}"/>
    <cellStyle name="Total 2 2 13" xfId="2108" xr:uid="{00000000-0005-0000-0000-0000931E0000}"/>
    <cellStyle name="Total 2 2 13 2" xfId="6609" xr:uid="{00000000-0005-0000-0000-0000941E0000}"/>
    <cellStyle name="Total 2 2 13 3" xfId="8506" xr:uid="{00000000-0005-0000-0000-0000951E0000}"/>
    <cellStyle name="Total 2 2 13 4" xfId="4330" xr:uid="{00000000-0005-0000-0000-0000961E0000}"/>
    <cellStyle name="Total 2 2 14" xfId="2109" xr:uid="{00000000-0005-0000-0000-0000971E0000}"/>
    <cellStyle name="Total 2 2 14 2" xfId="6610" xr:uid="{00000000-0005-0000-0000-0000981E0000}"/>
    <cellStyle name="Total 2 2 14 3" xfId="8507" xr:uid="{00000000-0005-0000-0000-0000991E0000}"/>
    <cellStyle name="Total 2 2 14 4" xfId="4331" xr:uid="{00000000-0005-0000-0000-00009A1E0000}"/>
    <cellStyle name="Total 2 2 15" xfId="2110" xr:uid="{00000000-0005-0000-0000-00009B1E0000}"/>
    <cellStyle name="Total 2 2 15 2" xfId="6611" xr:uid="{00000000-0005-0000-0000-00009C1E0000}"/>
    <cellStyle name="Total 2 2 15 3" xfId="8508" xr:uid="{00000000-0005-0000-0000-00009D1E0000}"/>
    <cellStyle name="Total 2 2 15 4" xfId="4332" xr:uid="{00000000-0005-0000-0000-00009E1E0000}"/>
    <cellStyle name="Total 2 2 16" xfId="2111" xr:uid="{00000000-0005-0000-0000-00009F1E0000}"/>
    <cellStyle name="Total 2 2 16 2" xfId="6612" xr:uid="{00000000-0005-0000-0000-0000A01E0000}"/>
    <cellStyle name="Total 2 2 16 3" xfId="8509" xr:uid="{00000000-0005-0000-0000-0000A11E0000}"/>
    <cellStyle name="Total 2 2 16 4" xfId="4333" xr:uid="{00000000-0005-0000-0000-0000A21E0000}"/>
    <cellStyle name="Total 2 2 17" xfId="2112" xr:uid="{00000000-0005-0000-0000-0000A31E0000}"/>
    <cellStyle name="Total 2 2 17 2" xfId="6613" xr:uid="{00000000-0005-0000-0000-0000A41E0000}"/>
    <cellStyle name="Total 2 2 17 3" xfId="8510" xr:uid="{00000000-0005-0000-0000-0000A51E0000}"/>
    <cellStyle name="Total 2 2 17 4" xfId="4334" xr:uid="{00000000-0005-0000-0000-0000A61E0000}"/>
    <cellStyle name="Total 2 2 18" xfId="2113" xr:uid="{00000000-0005-0000-0000-0000A71E0000}"/>
    <cellStyle name="Total 2 2 18 2" xfId="6614" xr:uid="{00000000-0005-0000-0000-0000A81E0000}"/>
    <cellStyle name="Total 2 2 18 3" xfId="8511" xr:uid="{00000000-0005-0000-0000-0000A91E0000}"/>
    <cellStyle name="Total 2 2 18 4" xfId="4335" xr:uid="{00000000-0005-0000-0000-0000AA1E0000}"/>
    <cellStyle name="Total 2 2 19" xfId="2114" xr:uid="{00000000-0005-0000-0000-0000AB1E0000}"/>
    <cellStyle name="Total 2 2 19 2" xfId="6615" xr:uid="{00000000-0005-0000-0000-0000AC1E0000}"/>
    <cellStyle name="Total 2 2 19 3" xfId="8512" xr:uid="{00000000-0005-0000-0000-0000AD1E0000}"/>
    <cellStyle name="Total 2 2 19 4" xfId="4336" xr:uid="{00000000-0005-0000-0000-0000AE1E0000}"/>
    <cellStyle name="Total 2 2 2" xfId="2115" xr:uid="{00000000-0005-0000-0000-0000AF1E0000}"/>
    <cellStyle name="Total 2 2 2 2" xfId="6616" xr:uid="{00000000-0005-0000-0000-0000B01E0000}"/>
    <cellStyle name="Total 2 2 2 3" xfId="8513" xr:uid="{00000000-0005-0000-0000-0000B11E0000}"/>
    <cellStyle name="Total 2 2 2 4" xfId="4337" xr:uid="{00000000-0005-0000-0000-0000B21E0000}"/>
    <cellStyle name="Total 2 2 20" xfId="2116" xr:uid="{00000000-0005-0000-0000-0000B31E0000}"/>
    <cellStyle name="Total 2 2 20 2" xfId="6617" xr:uid="{00000000-0005-0000-0000-0000B41E0000}"/>
    <cellStyle name="Total 2 2 20 3" xfId="8514" xr:uid="{00000000-0005-0000-0000-0000B51E0000}"/>
    <cellStyle name="Total 2 2 20 4" xfId="4338" xr:uid="{00000000-0005-0000-0000-0000B61E0000}"/>
    <cellStyle name="Total 2 2 21" xfId="2117" xr:uid="{00000000-0005-0000-0000-0000B71E0000}"/>
    <cellStyle name="Total 2 2 21 2" xfId="6618" xr:uid="{00000000-0005-0000-0000-0000B81E0000}"/>
    <cellStyle name="Total 2 2 21 3" xfId="8515" xr:uid="{00000000-0005-0000-0000-0000B91E0000}"/>
    <cellStyle name="Total 2 2 21 4" xfId="4339" xr:uid="{00000000-0005-0000-0000-0000BA1E0000}"/>
    <cellStyle name="Total 2 2 22" xfId="2118" xr:uid="{00000000-0005-0000-0000-0000BB1E0000}"/>
    <cellStyle name="Total 2 2 22 2" xfId="6619" xr:uid="{00000000-0005-0000-0000-0000BC1E0000}"/>
    <cellStyle name="Total 2 2 22 3" xfId="8516" xr:uid="{00000000-0005-0000-0000-0000BD1E0000}"/>
    <cellStyle name="Total 2 2 22 4" xfId="4340" xr:uid="{00000000-0005-0000-0000-0000BE1E0000}"/>
    <cellStyle name="Total 2 2 23" xfId="2119" xr:uid="{00000000-0005-0000-0000-0000BF1E0000}"/>
    <cellStyle name="Total 2 2 23 2" xfId="6620" xr:uid="{00000000-0005-0000-0000-0000C01E0000}"/>
    <cellStyle name="Total 2 2 23 3" xfId="8517" xr:uid="{00000000-0005-0000-0000-0000C11E0000}"/>
    <cellStyle name="Total 2 2 23 4" xfId="4341" xr:uid="{00000000-0005-0000-0000-0000C21E0000}"/>
    <cellStyle name="Total 2 2 24" xfId="6605" xr:uid="{00000000-0005-0000-0000-0000C31E0000}"/>
    <cellStyle name="Total 2 2 25" xfId="8502" xr:uid="{00000000-0005-0000-0000-0000C41E0000}"/>
    <cellStyle name="Total 2 2 26" xfId="4326" xr:uid="{00000000-0005-0000-0000-0000C51E0000}"/>
    <cellStyle name="Total 2 2 3" xfId="2120" xr:uid="{00000000-0005-0000-0000-0000C61E0000}"/>
    <cellStyle name="Total 2 2 3 2" xfId="6621" xr:uid="{00000000-0005-0000-0000-0000C71E0000}"/>
    <cellStyle name="Total 2 2 3 3" xfId="8518" xr:uid="{00000000-0005-0000-0000-0000C81E0000}"/>
    <cellStyle name="Total 2 2 3 4" xfId="4342" xr:uid="{00000000-0005-0000-0000-0000C91E0000}"/>
    <cellStyle name="Total 2 2 4" xfId="2121" xr:uid="{00000000-0005-0000-0000-0000CA1E0000}"/>
    <cellStyle name="Total 2 2 4 2" xfId="6622" xr:uid="{00000000-0005-0000-0000-0000CB1E0000}"/>
    <cellStyle name="Total 2 2 4 3" xfId="8519" xr:uid="{00000000-0005-0000-0000-0000CC1E0000}"/>
    <cellStyle name="Total 2 2 4 4" xfId="4343" xr:uid="{00000000-0005-0000-0000-0000CD1E0000}"/>
    <cellStyle name="Total 2 2 5" xfId="2122" xr:uid="{00000000-0005-0000-0000-0000CE1E0000}"/>
    <cellStyle name="Total 2 2 5 2" xfId="6623" xr:uid="{00000000-0005-0000-0000-0000CF1E0000}"/>
    <cellStyle name="Total 2 2 5 3" xfId="8520" xr:uid="{00000000-0005-0000-0000-0000D01E0000}"/>
    <cellStyle name="Total 2 2 5 4" xfId="4344" xr:uid="{00000000-0005-0000-0000-0000D11E0000}"/>
    <cellStyle name="Total 2 2 6" xfId="2123" xr:uid="{00000000-0005-0000-0000-0000D21E0000}"/>
    <cellStyle name="Total 2 2 6 2" xfId="6624" xr:uid="{00000000-0005-0000-0000-0000D31E0000}"/>
    <cellStyle name="Total 2 2 6 3" xfId="8521" xr:uid="{00000000-0005-0000-0000-0000D41E0000}"/>
    <cellStyle name="Total 2 2 6 4" xfId="4345" xr:uid="{00000000-0005-0000-0000-0000D51E0000}"/>
    <cellStyle name="Total 2 2 7" xfId="2124" xr:uid="{00000000-0005-0000-0000-0000D61E0000}"/>
    <cellStyle name="Total 2 2 7 2" xfId="6625" xr:uid="{00000000-0005-0000-0000-0000D71E0000}"/>
    <cellStyle name="Total 2 2 7 3" xfId="8522" xr:uid="{00000000-0005-0000-0000-0000D81E0000}"/>
    <cellStyle name="Total 2 2 7 4" xfId="4346" xr:uid="{00000000-0005-0000-0000-0000D91E0000}"/>
    <cellStyle name="Total 2 2 8" xfId="2125" xr:uid="{00000000-0005-0000-0000-0000DA1E0000}"/>
    <cellStyle name="Total 2 2 8 2" xfId="6626" xr:uid="{00000000-0005-0000-0000-0000DB1E0000}"/>
    <cellStyle name="Total 2 2 8 3" xfId="8523" xr:uid="{00000000-0005-0000-0000-0000DC1E0000}"/>
    <cellStyle name="Total 2 2 8 4" xfId="4347" xr:uid="{00000000-0005-0000-0000-0000DD1E0000}"/>
    <cellStyle name="Total 2 2 9" xfId="2126" xr:uid="{00000000-0005-0000-0000-0000DE1E0000}"/>
    <cellStyle name="Total 2 2 9 2" xfId="6627" xr:uid="{00000000-0005-0000-0000-0000DF1E0000}"/>
    <cellStyle name="Total 2 2 9 3" xfId="8524" xr:uid="{00000000-0005-0000-0000-0000E01E0000}"/>
    <cellStyle name="Total 2 2 9 4" xfId="4348" xr:uid="{00000000-0005-0000-0000-0000E11E0000}"/>
    <cellStyle name="Total 2 20" xfId="2127" xr:uid="{00000000-0005-0000-0000-0000E21E0000}"/>
    <cellStyle name="Total 2 20 2" xfId="6628" xr:uid="{00000000-0005-0000-0000-0000E31E0000}"/>
    <cellStyle name="Total 2 20 3" xfId="8525" xr:uid="{00000000-0005-0000-0000-0000E41E0000}"/>
    <cellStyle name="Total 2 20 4" xfId="4349" xr:uid="{00000000-0005-0000-0000-0000E51E0000}"/>
    <cellStyle name="Total 2 21" xfId="2128" xr:uid="{00000000-0005-0000-0000-0000E61E0000}"/>
    <cellStyle name="Total 2 21 2" xfId="6629" xr:uid="{00000000-0005-0000-0000-0000E71E0000}"/>
    <cellStyle name="Total 2 21 3" xfId="8526" xr:uid="{00000000-0005-0000-0000-0000E81E0000}"/>
    <cellStyle name="Total 2 21 4" xfId="4350" xr:uid="{00000000-0005-0000-0000-0000E91E0000}"/>
    <cellStyle name="Total 2 22" xfId="2129" xr:uid="{00000000-0005-0000-0000-0000EA1E0000}"/>
    <cellStyle name="Total 2 22 2" xfId="6630" xr:uid="{00000000-0005-0000-0000-0000EB1E0000}"/>
    <cellStyle name="Total 2 22 3" xfId="8527" xr:uid="{00000000-0005-0000-0000-0000EC1E0000}"/>
    <cellStyle name="Total 2 22 4" xfId="4351" xr:uid="{00000000-0005-0000-0000-0000ED1E0000}"/>
    <cellStyle name="Total 2 23" xfId="2130" xr:uid="{00000000-0005-0000-0000-0000EE1E0000}"/>
    <cellStyle name="Total 2 23 2" xfId="6631" xr:uid="{00000000-0005-0000-0000-0000EF1E0000}"/>
    <cellStyle name="Total 2 23 3" xfId="8528" xr:uid="{00000000-0005-0000-0000-0000F01E0000}"/>
    <cellStyle name="Total 2 23 4" xfId="4352" xr:uid="{00000000-0005-0000-0000-0000F11E0000}"/>
    <cellStyle name="Total 2 24" xfId="2131" xr:uid="{00000000-0005-0000-0000-0000F21E0000}"/>
    <cellStyle name="Total 2 24 2" xfId="6632" xr:uid="{00000000-0005-0000-0000-0000F31E0000}"/>
    <cellStyle name="Total 2 24 3" xfId="8529" xr:uid="{00000000-0005-0000-0000-0000F41E0000}"/>
    <cellStyle name="Total 2 24 4" xfId="4353" xr:uid="{00000000-0005-0000-0000-0000F51E0000}"/>
    <cellStyle name="Total 2 25" xfId="2132" xr:uid="{00000000-0005-0000-0000-0000F61E0000}"/>
    <cellStyle name="Total 2 25 2" xfId="6633" xr:uid="{00000000-0005-0000-0000-0000F71E0000}"/>
    <cellStyle name="Total 2 25 3" xfId="8530" xr:uid="{00000000-0005-0000-0000-0000F81E0000}"/>
    <cellStyle name="Total 2 25 4" xfId="4354" xr:uid="{00000000-0005-0000-0000-0000F91E0000}"/>
    <cellStyle name="Total 2 26" xfId="2133" xr:uid="{00000000-0005-0000-0000-0000FA1E0000}"/>
    <cellStyle name="Total 2 26 2" xfId="6634" xr:uid="{00000000-0005-0000-0000-0000FB1E0000}"/>
    <cellStyle name="Total 2 26 3" xfId="8531" xr:uid="{00000000-0005-0000-0000-0000FC1E0000}"/>
    <cellStyle name="Total 2 26 4" xfId="4355" xr:uid="{00000000-0005-0000-0000-0000FD1E0000}"/>
    <cellStyle name="Total 2 27" xfId="2134" xr:uid="{00000000-0005-0000-0000-0000FE1E0000}"/>
    <cellStyle name="Total 2 27 2" xfId="6635" xr:uid="{00000000-0005-0000-0000-0000FF1E0000}"/>
    <cellStyle name="Total 2 27 3" xfId="8532" xr:uid="{00000000-0005-0000-0000-0000001F0000}"/>
    <cellStyle name="Total 2 27 4" xfId="4356" xr:uid="{00000000-0005-0000-0000-0000011F0000}"/>
    <cellStyle name="Total 2 28" xfId="2135" xr:uid="{00000000-0005-0000-0000-0000021F0000}"/>
    <cellStyle name="Total 2 28 2" xfId="6636" xr:uid="{00000000-0005-0000-0000-0000031F0000}"/>
    <cellStyle name="Total 2 28 3" xfId="8533" xr:uid="{00000000-0005-0000-0000-0000041F0000}"/>
    <cellStyle name="Total 2 28 4" xfId="4357" xr:uid="{00000000-0005-0000-0000-0000051F0000}"/>
    <cellStyle name="Total 2 29" xfId="2136" xr:uid="{00000000-0005-0000-0000-0000061F0000}"/>
    <cellStyle name="Total 2 29 2" xfId="6637" xr:uid="{00000000-0005-0000-0000-0000071F0000}"/>
    <cellStyle name="Total 2 29 3" xfId="8534" xr:uid="{00000000-0005-0000-0000-0000081F0000}"/>
    <cellStyle name="Total 2 29 4" xfId="4358" xr:uid="{00000000-0005-0000-0000-0000091F0000}"/>
    <cellStyle name="Total 2 3" xfId="2137" xr:uid="{00000000-0005-0000-0000-00000A1F0000}"/>
    <cellStyle name="Total 2 3 10" xfId="2138" xr:uid="{00000000-0005-0000-0000-00000B1F0000}"/>
    <cellStyle name="Total 2 3 10 2" xfId="6639" xr:uid="{00000000-0005-0000-0000-00000C1F0000}"/>
    <cellStyle name="Total 2 3 10 3" xfId="8536" xr:uid="{00000000-0005-0000-0000-00000D1F0000}"/>
    <cellStyle name="Total 2 3 10 4" xfId="4360" xr:uid="{00000000-0005-0000-0000-00000E1F0000}"/>
    <cellStyle name="Total 2 3 11" xfId="2139" xr:uid="{00000000-0005-0000-0000-00000F1F0000}"/>
    <cellStyle name="Total 2 3 11 2" xfId="6640" xr:uid="{00000000-0005-0000-0000-0000101F0000}"/>
    <cellStyle name="Total 2 3 11 3" xfId="8537" xr:uid="{00000000-0005-0000-0000-0000111F0000}"/>
    <cellStyle name="Total 2 3 11 4" xfId="4361" xr:uid="{00000000-0005-0000-0000-0000121F0000}"/>
    <cellStyle name="Total 2 3 12" xfId="2140" xr:uid="{00000000-0005-0000-0000-0000131F0000}"/>
    <cellStyle name="Total 2 3 12 2" xfId="6641" xr:uid="{00000000-0005-0000-0000-0000141F0000}"/>
    <cellStyle name="Total 2 3 12 3" xfId="8538" xr:uid="{00000000-0005-0000-0000-0000151F0000}"/>
    <cellStyle name="Total 2 3 12 4" xfId="4362" xr:uid="{00000000-0005-0000-0000-0000161F0000}"/>
    <cellStyle name="Total 2 3 13" xfId="2141" xr:uid="{00000000-0005-0000-0000-0000171F0000}"/>
    <cellStyle name="Total 2 3 13 2" xfId="6642" xr:uid="{00000000-0005-0000-0000-0000181F0000}"/>
    <cellStyle name="Total 2 3 13 3" xfId="8539" xr:uid="{00000000-0005-0000-0000-0000191F0000}"/>
    <cellStyle name="Total 2 3 13 4" xfId="4363" xr:uid="{00000000-0005-0000-0000-00001A1F0000}"/>
    <cellStyle name="Total 2 3 14" xfId="2142" xr:uid="{00000000-0005-0000-0000-00001B1F0000}"/>
    <cellStyle name="Total 2 3 14 2" xfId="6643" xr:uid="{00000000-0005-0000-0000-00001C1F0000}"/>
    <cellStyle name="Total 2 3 14 3" xfId="8540" xr:uid="{00000000-0005-0000-0000-00001D1F0000}"/>
    <cellStyle name="Total 2 3 14 4" xfId="4364" xr:uid="{00000000-0005-0000-0000-00001E1F0000}"/>
    <cellStyle name="Total 2 3 15" xfId="2143" xr:uid="{00000000-0005-0000-0000-00001F1F0000}"/>
    <cellStyle name="Total 2 3 15 2" xfId="6644" xr:uid="{00000000-0005-0000-0000-0000201F0000}"/>
    <cellStyle name="Total 2 3 15 3" xfId="8541" xr:uid="{00000000-0005-0000-0000-0000211F0000}"/>
    <cellStyle name="Total 2 3 15 4" xfId="4365" xr:uid="{00000000-0005-0000-0000-0000221F0000}"/>
    <cellStyle name="Total 2 3 16" xfId="2144" xr:uid="{00000000-0005-0000-0000-0000231F0000}"/>
    <cellStyle name="Total 2 3 16 2" xfId="6645" xr:uid="{00000000-0005-0000-0000-0000241F0000}"/>
    <cellStyle name="Total 2 3 16 3" xfId="8542" xr:uid="{00000000-0005-0000-0000-0000251F0000}"/>
    <cellStyle name="Total 2 3 16 4" xfId="4366" xr:uid="{00000000-0005-0000-0000-0000261F0000}"/>
    <cellStyle name="Total 2 3 17" xfId="2145" xr:uid="{00000000-0005-0000-0000-0000271F0000}"/>
    <cellStyle name="Total 2 3 17 2" xfId="6646" xr:uid="{00000000-0005-0000-0000-0000281F0000}"/>
    <cellStyle name="Total 2 3 17 3" xfId="8543" xr:uid="{00000000-0005-0000-0000-0000291F0000}"/>
    <cellStyle name="Total 2 3 17 4" xfId="4367" xr:uid="{00000000-0005-0000-0000-00002A1F0000}"/>
    <cellStyle name="Total 2 3 18" xfId="2146" xr:uid="{00000000-0005-0000-0000-00002B1F0000}"/>
    <cellStyle name="Total 2 3 18 2" xfId="6647" xr:uid="{00000000-0005-0000-0000-00002C1F0000}"/>
    <cellStyle name="Total 2 3 18 3" xfId="8544" xr:uid="{00000000-0005-0000-0000-00002D1F0000}"/>
    <cellStyle name="Total 2 3 18 4" xfId="4368" xr:uid="{00000000-0005-0000-0000-00002E1F0000}"/>
    <cellStyle name="Total 2 3 19" xfId="2147" xr:uid="{00000000-0005-0000-0000-00002F1F0000}"/>
    <cellStyle name="Total 2 3 19 2" xfId="6648" xr:uid="{00000000-0005-0000-0000-0000301F0000}"/>
    <cellStyle name="Total 2 3 19 3" xfId="8545" xr:uid="{00000000-0005-0000-0000-0000311F0000}"/>
    <cellStyle name="Total 2 3 19 4" xfId="4369" xr:uid="{00000000-0005-0000-0000-0000321F0000}"/>
    <cellStyle name="Total 2 3 2" xfId="2148" xr:uid="{00000000-0005-0000-0000-0000331F0000}"/>
    <cellStyle name="Total 2 3 2 2" xfId="6649" xr:uid="{00000000-0005-0000-0000-0000341F0000}"/>
    <cellStyle name="Total 2 3 2 3" xfId="8546" xr:uid="{00000000-0005-0000-0000-0000351F0000}"/>
    <cellStyle name="Total 2 3 2 4" xfId="4370" xr:uid="{00000000-0005-0000-0000-0000361F0000}"/>
    <cellStyle name="Total 2 3 20" xfId="2149" xr:uid="{00000000-0005-0000-0000-0000371F0000}"/>
    <cellStyle name="Total 2 3 20 2" xfId="6650" xr:uid="{00000000-0005-0000-0000-0000381F0000}"/>
    <cellStyle name="Total 2 3 20 3" xfId="8547" xr:uid="{00000000-0005-0000-0000-0000391F0000}"/>
    <cellStyle name="Total 2 3 20 4" xfId="4371" xr:uid="{00000000-0005-0000-0000-00003A1F0000}"/>
    <cellStyle name="Total 2 3 21" xfId="2150" xr:uid="{00000000-0005-0000-0000-00003B1F0000}"/>
    <cellStyle name="Total 2 3 21 2" xfId="6651" xr:uid="{00000000-0005-0000-0000-00003C1F0000}"/>
    <cellStyle name="Total 2 3 21 3" xfId="8548" xr:uid="{00000000-0005-0000-0000-00003D1F0000}"/>
    <cellStyle name="Total 2 3 21 4" xfId="4372" xr:uid="{00000000-0005-0000-0000-00003E1F0000}"/>
    <cellStyle name="Total 2 3 22" xfId="2151" xr:uid="{00000000-0005-0000-0000-00003F1F0000}"/>
    <cellStyle name="Total 2 3 22 2" xfId="6652" xr:uid="{00000000-0005-0000-0000-0000401F0000}"/>
    <cellStyle name="Total 2 3 22 3" xfId="8549" xr:uid="{00000000-0005-0000-0000-0000411F0000}"/>
    <cellStyle name="Total 2 3 22 4" xfId="4373" xr:uid="{00000000-0005-0000-0000-0000421F0000}"/>
    <cellStyle name="Total 2 3 23" xfId="2152" xr:uid="{00000000-0005-0000-0000-0000431F0000}"/>
    <cellStyle name="Total 2 3 23 2" xfId="6653" xr:uid="{00000000-0005-0000-0000-0000441F0000}"/>
    <cellStyle name="Total 2 3 23 3" xfId="8550" xr:uid="{00000000-0005-0000-0000-0000451F0000}"/>
    <cellStyle name="Total 2 3 23 4" xfId="4374" xr:uid="{00000000-0005-0000-0000-0000461F0000}"/>
    <cellStyle name="Total 2 3 24" xfId="6638" xr:uid="{00000000-0005-0000-0000-0000471F0000}"/>
    <cellStyle name="Total 2 3 25" xfId="8535" xr:uid="{00000000-0005-0000-0000-0000481F0000}"/>
    <cellStyle name="Total 2 3 26" xfId="4359" xr:uid="{00000000-0005-0000-0000-0000491F0000}"/>
    <cellStyle name="Total 2 3 3" xfId="2153" xr:uid="{00000000-0005-0000-0000-00004A1F0000}"/>
    <cellStyle name="Total 2 3 3 2" xfId="6654" xr:uid="{00000000-0005-0000-0000-00004B1F0000}"/>
    <cellStyle name="Total 2 3 3 3" xfId="8551" xr:uid="{00000000-0005-0000-0000-00004C1F0000}"/>
    <cellStyle name="Total 2 3 3 4" xfId="4375" xr:uid="{00000000-0005-0000-0000-00004D1F0000}"/>
    <cellStyle name="Total 2 3 4" xfId="2154" xr:uid="{00000000-0005-0000-0000-00004E1F0000}"/>
    <cellStyle name="Total 2 3 4 2" xfId="6655" xr:uid="{00000000-0005-0000-0000-00004F1F0000}"/>
    <cellStyle name="Total 2 3 4 3" xfId="8552" xr:uid="{00000000-0005-0000-0000-0000501F0000}"/>
    <cellStyle name="Total 2 3 4 4" xfId="4376" xr:uid="{00000000-0005-0000-0000-0000511F0000}"/>
    <cellStyle name="Total 2 3 5" xfId="2155" xr:uid="{00000000-0005-0000-0000-0000521F0000}"/>
    <cellStyle name="Total 2 3 5 2" xfId="6656" xr:uid="{00000000-0005-0000-0000-0000531F0000}"/>
    <cellStyle name="Total 2 3 5 3" xfId="8553" xr:uid="{00000000-0005-0000-0000-0000541F0000}"/>
    <cellStyle name="Total 2 3 5 4" xfId="4377" xr:uid="{00000000-0005-0000-0000-0000551F0000}"/>
    <cellStyle name="Total 2 3 6" xfId="2156" xr:uid="{00000000-0005-0000-0000-0000561F0000}"/>
    <cellStyle name="Total 2 3 6 2" xfId="6657" xr:uid="{00000000-0005-0000-0000-0000571F0000}"/>
    <cellStyle name="Total 2 3 6 3" xfId="8554" xr:uid="{00000000-0005-0000-0000-0000581F0000}"/>
    <cellStyle name="Total 2 3 6 4" xfId="4378" xr:uid="{00000000-0005-0000-0000-0000591F0000}"/>
    <cellStyle name="Total 2 3 7" xfId="2157" xr:uid="{00000000-0005-0000-0000-00005A1F0000}"/>
    <cellStyle name="Total 2 3 7 2" xfId="6658" xr:uid="{00000000-0005-0000-0000-00005B1F0000}"/>
    <cellStyle name="Total 2 3 7 3" xfId="8555" xr:uid="{00000000-0005-0000-0000-00005C1F0000}"/>
    <cellStyle name="Total 2 3 7 4" xfId="4379" xr:uid="{00000000-0005-0000-0000-00005D1F0000}"/>
    <cellStyle name="Total 2 3 8" xfId="2158" xr:uid="{00000000-0005-0000-0000-00005E1F0000}"/>
    <cellStyle name="Total 2 3 8 2" xfId="6659" xr:uid="{00000000-0005-0000-0000-00005F1F0000}"/>
    <cellStyle name="Total 2 3 8 3" xfId="8556" xr:uid="{00000000-0005-0000-0000-0000601F0000}"/>
    <cellStyle name="Total 2 3 8 4" xfId="4380" xr:uid="{00000000-0005-0000-0000-0000611F0000}"/>
    <cellStyle name="Total 2 3 9" xfId="2159" xr:uid="{00000000-0005-0000-0000-0000621F0000}"/>
    <cellStyle name="Total 2 3 9 2" xfId="6660" xr:uid="{00000000-0005-0000-0000-0000631F0000}"/>
    <cellStyle name="Total 2 3 9 3" xfId="8557" xr:uid="{00000000-0005-0000-0000-0000641F0000}"/>
    <cellStyle name="Total 2 3 9 4" xfId="4381" xr:uid="{00000000-0005-0000-0000-0000651F0000}"/>
    <cellStyle name="Total 2 30" xfId="2160" xr:uid="{00000000-0005-0000-0000-0000661F0000}"/>
    <cellStyle name="Total 2 30 2" xfId="6661" xr:uid="{00000000-0005-0000-0000-0000671F0000}"/>
    <cellStyle name="Total 2 30 3" xfId="8558" xr:uid="{00000000-0005-0000-0000-0000681F0000}"/>
    <cellStyle name="Total 2 30 4" xfId="4382" xr:uid="{00000000-0005-0000-0000-0000691F0000}"/>
    <cellStyle name="Total 2 31" xfId="2161" xr:uid="{00000000-0005-0000-0000-00006A1F0000}"/>
    <cellStyle name="Total 2 31 2" xfId="6662" xr:uid="{00000000-0005-0000-0000-00006B1F0000}"/>
    <cellStyle name="Total 2 31 3" xfId="8559" xr:uid="{00000000-0005-0000-0000-00006C1F0000}"/>
    <cellStyle name="Total 2 31 4" xfId="4383" xr:uid="{00000000-0005-0000-0000-00006D1F0000}"/>
    <cellStyle name="Total 2 32" xfId="2162" xr:uid="{00000000-0005-0000-0000-00006E1F0000}"/>
    <cellStyle name="Total 2 32 2" xfId="6663" xr:uid="{00000000-0005-0000-0000-00006F1F0000}"/>
    <cellStyle name="Total 2 32 3" xfId="8560" xr:uid="{00000000-0005-0000-0000-0000701F0000}"/>
    <cellStyle name="Total 2 32 4" xfId="4384" xr:uid="{00000000-0005-0000-0000-0000711F0000}"/>
    <cellStyle name="Total 2 33" xfId="2163" xr:uid="{00000000-0005-0000-0000-0000721F0000}"/>
    <cellStyle name="Total 2 33 2" xfId="6664" xr:uid="{00000000-0005-0000-0000-0000731F0000}"/>
    <cellStyle name="Total 2 33 3" xfId="8561" xr:uid="{00000000-0005-0000-0000-0000741F0000}"/>
    <cellStyle name="Total 2 33 4" xfId="4385" xr:uid="{00000000-0005-0000-0000-0000751F0000}"/>
    <cellStyle name="Total 2 34" xfId="2164" xr:uid="{00000000-0005-0000-0000-0000761F0000}"/>
    <cellStyle name="Total 2 34 2" xfId="6665" xr:uid="{00000000-0005-0000-0000-0000771F0000}"/>
    <cellStyle name="Total 2 34 3" xfId="8562" xr:uid="{00000000-0005-0000-0000-0000781F0000}"/>
    <cellStyle name="Total 2 34 4" xfId="4386" xr:uid="{00000000-0005-0000-0000-0000791F0000}"/>
    <cellStyle name="Total 2 35" xfId="2165" xr:uid="{00000000-0005-0000-0000-00007A1F0000}"/>
    <cellStyle name="Total 2 35 2" xfId="6666" xr:uid="{00000000-0005-0000-0000-00007B1F0000}"/>
    <cellStyle name="Total 2 35 3" xfId="8563" xr:uid="{00000000-0005-0000-0000-00007C1F0000}"/>
    <cellStyle name="Total 2 35 4" xfId="4387" xr:uid="{00000000-0005-0000-0000-00007D1F0000}"/>
    <cellStyle name="Total 2 36" xfId="2166" xr:uid="{00000000-0005-0000-0000-00007E1F0000}"/>
    <cellStyle name="Total 2 36 2" xfId="6667" xr:uid="{00000000-0005-0000-0000-00007F1F0000}"/>
    <cellStyle name="Total 2 36 3" xfId="8564" xr:uid="{00000000-0005-0000-0000-0000801F0000}"/>
    <cellStyle name="Total 2 36 4" xfId="4388" xr:uid="{00000000-0005-0000-0000-0000811F0000}"/>
    <cellStyle name="Total 2 37" xfId="6484" xr:uid="{00000000-0005-0000-0000-0000821F0000}"/>
    <cellStyle name="Total 2 38" xfId="8381" xr:uid="{00000000-0005-0000-0000-0000831F0000}"/>
    <cellStyle name="Total 2 39" xfId="4205" xr:uid="{00000000-0005-0000-0000-0000841F0000}"/>
    <cellStyle name="Total 2 4" xfId="2167" xr:uid="{00000000-0005-0000-0000-0000851F0000}"/>
    <cellStyle name="Total 2 4 10" xfId="2168" xr:uid="{00000000-0005-0000-0000-0000861F0000}"/>
    <cellStyle name="Total 2 4 10 2" xfId="6669" xr:uid="{00000000-0005-0000-0000-0000871F0000}"/>
    <cellStyle name="Total 2 4 10 3" xfId="8566" xr:uid="{00000000-0005-0000-0000-0000881F0000}"/>
    <cellStyle name="Total 2 4 10 4" xfId="4390" xr:uid="{00000000-0005-0000-0000-0000891F0000}"/>
    <cellStyle name="Total 2 4 11" xfId="2169" xr:uid="{00000000-0005-0000-0000-00008A1F0000}"/>
    <cellStyle name="Total 2 4 11 2" xfId="6670" xr:uid="{00000000-0005-0000-0000-00008B1F0000}"/>
    <cellStyle name="Total 2 4 11 3" xfId="8567" xr:uid="{00000000-0005-0000-0000-00008C1F0000}"/>
    <cellStyle name="Total 2 4 11 4" xfId="4391" xr:uid="{00000000-0005-0000-0000-00008D1F0000}"/>
    <cellStyle name="Total 2 4 12" xfId="2170" xr:uid="{00000000-0005-0000-0000-00008E1F0000}"/>
    <cellStyle name="Total 2 4 12 2" xfId="6671" xr:uid="{00000000-0005-0000-0000-00008F1F0000}"/>
    <cellStyle name="Total 2 4 12 3" xfId="8568" xr:uid="{00000000-0005-0000-0000-0000901F0000}"/>
    <cellStyle name="Total 2 4 12 4" xfId="4392" xr:uid="{00000000-0005-0000-0000-0000911F0000}"/>
    <cellStyle name="Total 2 4 13" xfId="2171" xr:uid="{00000000-0005-0000-0000-0000921F0000}"/>
    <cellStyle name="Total 2 4 13 2" xfId="6672" xr:uid="{00000000-0005-0000-0000-0000931F0000}"/>
    <cellStyle name="Total 2 4 13 3" xfId="8569" xr:uid="{00000000-0005-0000-0000-0000941F0000}"/>
    <cellStyle name="Total 2 4 13 4" xfId="4393" xr:uid="{00000000-0005-0000-0000-0000951F0000}"/>
    <cellStyle name="Total 2 4 14" xfId="2172" xr:uid="{00000000-0005-0000-0000-0000961F0000}"/>
    <cellStyle name="Total 2 4 14 2" xfId="6673" xr:uid="{00000000-0005-0000-0000-0000971F0000}"/>
    <cellStyle name="Total 2 4 14 3" xfId="8570" xr:uid="{00000000-0005-0000-0000-0000981F0000}"/>
    <cellStyle name="Total 2 4 14 4" xfId="4394" xr:uid="{00000000-0005-0000-0000-0000991F0000}"/>
    <cellStyle name="Total 2 4 15" xfId="2173" xr:uid="{00000000-0005-0000-0000-00009A1F0000}"/>
    <cellStyle name="Total 2 4 15 2" xfId="6674" xr:uid="{00000000-0005-0000-0000-00009B1F0000}"/>
    <cellStyle name="Total 2 4 15 3" xfId="8571" xr:uid="{00000000-0005-0000-0000-00009C1F0000}"/>
    <cellStyle name="Total 2 4 15 4" xfId="4395" xr:uid="{00000000-0005-0000-0000-00009D1F0000}"/>
    <cellStyle name="Total 2 4 16" xfId="2174" xr:uid="{00000000-0005-0000-0000-00009E1F0000}"/>
    <cellStyle name="Total 2 4 16 2" xfId="6675" xr:uid="{00000000-0005-0000-0000-00009F1F0000}"/>
    <cellStyle name="Total 2 4 16 3" xfId="8572" xr:uid="{00000000-0005-0000-0000-0000A01F0000}"/>
    <cellStyle name="Total 2 4 16 4" xfId="4396" xr:uid="{00000000-0005-0000-0000-0000A11F0000}"/>
    <cellStyle name="Total 2 4 17" xfId="2175" xr:uid="{00000000-0005-0000-0000-0000A21F0000}"/>
    <cellStyle name="Total 2 4 17 2" xfId="6676" xr:uid="{00000000-0005-0000-0000-0000A31F0000}"/>
    <cellStyle name="Total 2 4 17 3" xfId="8573" xr:uid="{00000000-0005-0000-0000-0000A41F0000}"/>
    <cellStyle name="Total 2 4 17 4" xfId="4397" xr:uid="{00000000-0005-0000-0000-0000A51F0000}"/>
    <cellStyle name="Total 2 4 18" xfId="2176" xr:uid="{00000000-0005-0000-0000-0000A61F0000}"/>
    <cellStyle name="Total 2 4 18 2" xfId="6677" xr:uid="{00000000-0005-0000-0000-0000A71F0000}"/>
    <cellStyle name="Total 2 4 18 3" xfId="8574" xr:uid="{00000000-0005-0000-0000-0000A81F0000}"/>
    <cellStyle name="Total 2 4 18 4" xfId="4398" xr:uid="{00000000-0005-0000-0000-0000A91F0000}"/>
    <cellStyle name="Total 2 4 19" xfId="2177" xr:uid="{00000000-0005-0000-0000-0000AA1F0000}"/>
    <cellStyle name="Total 2 4 19 2" xfId="6678" xr:uid="{00000000-0005-0000-0000-0000AB1F0000}"/>
    <cellStyle name="Total 2 4 19 3" xfId="8575" xr:uid="{00000000-0005-0000-0000-0000AC1F0000}"/>
    <cellStyle name="Total 2 4 19 4" xfId="4399" xr:uid="{00000000-0005-0000-0000-0000AD1F0000}"/>
    <cellStyle name="Total 2 4 2" xfId="2178" xr:uid="{00000000-0005-0000-0000-0000AE1F0000}"/>
    <cellStyle name="Total 2 4 2 2" xfId="6679" xr:uid="{00000000-0005-0000-0000-0000AF1F0000}"/>
    <cellStyle name="Total 2 4 2 3" xfId="8576" xr:uid="{00000000-0005-0000-0000-0000B01F0000}"/>
    <cellStyle name="Total 2 4 2 4" xfId="4400" xr:uid="{00000000-0005-0000-0000-0000B11F0000}"/>
    <cellStyle name="Total 2 4 20" xfId="2179" xr:uid="{00000000-0005-0000-0000-0000B21F0000}"/>
    <cellStyle name="Total 2 4 20 2" xfId="6680" xr:uid="{00000000-0005-0000-0000-0000B31F0000}"/>
    <cellStyle name="Total 2 4 20 3" xfId="8577" xr:uid="{00000000-0005-0000-0000-0000B41F0000}"/>
    <cellStyle name="Total 2 4 20 4" xfId="4401" xr:uid="{00000000-0005-0000-0000-0000B51F0000}"/>
    <cellStyle name="Total 2 4 21" xfId="2180" xr:uid="{00000000-0005-0000-0000-0000B61F0000}"/>
    <cellStyle name="Total 2 4 21 2" xfId="6681" xr:uid="{00000000-0005-0000-0000-0000B71F0000}"/>
    <cellStyle name="Total 2 4 21 3" xfId="8578" xr:uid="{00000000-0005-0000-0000-0000B81F0000}"/>
    <cellStyle name="Total 2 4 21 4" xfId="4402" xr:uid="{00000000-0005-0000-0000-0000B91F0000}"/>
    <cellStyle name="Total 2 4 22" xfId="2181" xr:uid="{00000000-0005-0000-0000-0000BA1F0000}"/>
    <cellStyle name="Total 2 4 22 2" xfId="6682" xr:uid="{00000000-0005-0000-0000-0000BB1F0000}"/>
    <cellStyle name="Total 2 4 22 3" xfId="8579" xr:uid="{00000000-0005-0000-0000-0000BC1F0000}"/>
    <cellStyle name="Total 2 4 22 4" xfId="4403" xr:uid="{00000000-0005-0000-0000-0000BD1F0000}"/>
    <cellStyle name="Total 2 4 23" xfId="2182" xr:uid="{00000000-0005-0000-0000-0000BE1F0000}"/>
    <cellStyle name="Total 2 4 23 2" xfId="6683" xr:uid="{00000000-0005-0000-0000-0000BF1F0000}"/>
    <cellStyle name="Total 2 4 23 3" xfId="8580" xr:uid="{00000000-0005-0000-0000-0000C01F0000}"/>
    <cellStyle name="Total 2 4 23 4" xfId="4404" xr:uid="{00000000-0005-0000-0000-0000C11F0000}"/>
    <cellStyle name="Total 2 4 24" xfId="6668" xr:uid="{00000000-0005-0000-0000-0000C21F0000}"/>
    <cellStyle name="Total 2 4 25" xfId="8565" xr:uid="{00000000-0005-0000-0000-0000C31F0000}"/>
    <cellStyle name="Total 2 4 26" xfId="4389" xr:uid="{00000000-0005-0000-0000-0000C41F0000}"/>
    <cellStyle name="Total 2 4 3" xfId="2183" xr:uid="{00000000-0005-0000-0000-0000C51F0000}"/>
    <cellStyle name="Total 2 4 3 2" xfId="6684" xr:uid="{00000000-0005-0000-0000-0000C61F0000}"/>
    <cellStyle name="Total 2 4 3 3" xfId="8581" xr:uid="{00000000-0005-0000-0000-0000C71F0000}"/>
    <cellStyle name="Total 2 4 3 4" xfId="4405" xr:uid="{00000000-0005-0000-0000-0000C81F0000}"/>
    <cellStyle name="Total 2 4 4" xfId="2184" xr:uid="{00000000-0005-0000-0000-0000C91F0000}"/>
    <cellStyle name="Total 2 4 4 2" xfId="6685" xr:uid="{00000000-0005-0000-0000-0000CA1F0000}"/>
    <cellStyle name="Total 2 4 4 3" xfId="8582" xr:uid="{00000000-0005-0000-0000-0000CB1F0000}"/>
    <cellStyle name="Total 2 4 4 4" xfId="4406" xr:uid="{00000000-0005-0000-0000-0000CC1F0000}"/>
    <cellStyle name="Total 2 4 5" xfId="2185" xr:uid="{00000000-0005-0000-0000-0000CD1F0000}"/>
    <cellStyle name="Total 2 4 5 2" xfId="6686" xr:uid="{00000000-0005-0000-0000-0000CE1F0000}"/>
    <cellStyle name="Total 2 4 5 3" xfId="8583" xr:uid="{00000000-0005-0000-0000-0000CF1F0000}"/>
    <cellStyle name="Total 2 4 5 4" xfId="4407" xr:uid="{00000000-0005-0000-0000-0000D01F0000}"/>
    <cellStyle name="Total 2 4 6" xfId="2186" xr:uid="{00000000-0005-0000-0000-0000D11F0000}"/>
    <cellStyle name="Total 2 4 6 2" xfId="6687" xr:uid="{00000000-0005-0000-0000-0000D21F0000}"/>
    <cellStyle name="Total 2 4 6 3" xfId="8584" xr:uid="{00000000-0005-0000-0000-0000D31F0000}"/>
    <cellStyle name="Total 2 4 6 4" xfId="4408" xr:uid="{00000000-0005-0000-0000-0000D41F0000}"/>
    <cellStyle name="Total 2 4 7" xfId="2187" xr:uid="{00000000-0005-0000-0000-0000D51F0000}"/>
    <cellStyle name="Total 2 4 7 2" xfId="6688" xr:uid="{00000000-0005-0000-0000-0000D61F0000}"/>
    <cellStyle name="Total 2 4 7 3" xfId="8585" xr:uid="{00000000-0005-0000-0000-0000D71F0000}"/>
    <cellStyle name="Total 2 4 7 4" xfId="4409" xr:uid="{00000000-0005-0000-0000-0000D81F0000}"/>
    <cellStyle name="Total 2 4 8" xfId="2188" xr:uid="{00000000-0005-0000-0000-0000D91F0000}"/>
    <cellStyle name="Total 2 4 8 2" xfId="6689" xr:uid="{00000000-0005-0000-0000-0000DA1F0000}"/>
    <cellStyle name="Total 2 4 8 3" xfId="8586" xr:uid="{00000000-0005-0000-0000-0000DB1F0000}"/>
    <cellStyle name="Total 2 4 8 4" xfId="4410" xr:uid="{00000000-0005-0000-0000-0000DC1F0000}"/>
    <cellStyle name="Total 2 4 9" xfId="2189" xr:uid="{00000000-0005-0000-0000-0000DD1F0000}"/>
    <cellStyle name="Total 2 4 9 2" xfId="6690" xr:uid="{00000000-0005-0000-0000-0000DE1F0000}"/>
    <cellStyle name="Total 2 4 9 3" xfId="8587" xr:uid="{00000000-0005-0000-0000-0000DF1F0000}"/>
    <cellStyle name="Total 2 4 9 4" xfId="4411" xr:uid="{00000000-0005-0000-0000-0000E01F0000}"/>
    <cellStyle name="Total 2 5" xfId="2190" xr:uid="{00000000-0005-0000-0000-0000E11F0000}"/>
    <cellStyle name="Total 2 5 10" xfId="2191" xr:uid="{00000000-0005-0000-0000-0000E21F0000}"/>
    <cellStyle name="Total 2 5 10 2" xfId="6692" xr:uid="{00000000-0005-0000-0000-0000E31F0000}"/>
    <cellStyle name="Total 2 5 10 3" xfId="8589" xr:uid="{00000000-0005-0000-0000-0000E41F0000}"/>
    <cellStyle name="Total 2 5 10 4" xfId="4413" xr:uid="{00000000-0005-0000-0000-0000E51F0000}"/>
    <cellStyle name="Total 2 5 11" xfId="2192" xr:uid="{00000000-0005-0000-0000-0000E61F0000}"/>
    <cellStyle name="Total 2 5 11 2" xfId="6693" xr:uid="{00000000-0005-0000-0000-0000E71F0000}"/>
    <cellStyle name="Total 2 5 11 3" xfId="8590" xr:uid="{00000000-0005-0000-0000-0000E81F0000}"/>
    <cellStyle name="Total 2 5 11 4" xfId="4414" xr:uid="{00000000-0005-0000-0000-0000E91F0000}"/>
    <cellStyle name="Total 2 5 12" xfId="2193" xr:uid="{00000000-0005-0000-0000-0000EA1F0000}"/>
    <cellStyle name="Total 2 5 12 2" xfId="6694" xr:uid="{00000000-0005-0000-0000-0000EB1F0000}"/>
    <cellStyle name="Total 2 5 12 3" xfId="8591" xr:uid="{00000000-0005-0000-0000-0000EC1F0000}"/>
    <cellStyle name="Total 2 5 12 4" xfId="4415" xr:uid="{00000000-0005-0000-0000-0000ED1F0000}"/>
    <cellStyle name="Total 2 5 13" xfId="2194" xr:uid="{00000000-0005-0000-0000-0000EE1F0000}"/>
    <cellStyle name="Total 2 5 13 2" xfId="6695" xr:uid="{00000000-0005-0000-0000-0000EF1F0000}"/>
    <cellStyle name="Total 2 5 13 3" xfId="8592" xr:uid="{00000000-0005-0000-0000-0000F01F0000}"/>
    <cellStyle name="Total 2 5 13 4" xfId="4416" xr:uid="{00000000-0005-0000-0000-0000F11F0000}"/>
    <cellStyle name="Total 2 5 14" xfId="2195" xr:uid="{00000000-0005-0000-0000-0000F21F0000}"/>
    <cellStyle name="Total 2 5 14 2" xfId="6696" xr:uid="{00000000-0005-0000-0000-0000F31F0000}"/>
    <cellStyle name="Total 2 5 14 3" xfId="8593" xr:uid="{00000000-0005-0000-0000-0000F41F0000}"/>
    <cellStyle name="Total 2 5 14 4" xfId="4417" xr:uid="{00000000-0005-0000-0000-0000F51F0000}"/>
    <cellStyle name="Total 2 5 15" xfId="2196" xr:uid="{00000000-0005-0000-0000-0000F61F0000}"/>
    <cellStyle name="Total 2 5 15 2" xfId="6697" xr:uid="{00000000-0005-0000-0000-0000F71F0000}"/>
    <cellStyle name="Total 2 5 15 3" xfId="8594" xr:uid="{00000000-0005-0000-0000-0000F81F0000}"/>
    <cellStyle name="Total 2 5 15 4" xfId="4418" xr:uid="{00000000-0005-0000-0000-0000F91F0000}"/>
    <cellStyle name="Total 2 5 16" xfId="2197" xr:uid="{00000000-0005-0000-0000-0000FA1F0000}"/>
    <cellStyle name="Total 2 5 16 2" xfId="6698" xr:uid="{00000000-0005-0000-0000-0000FB1F0000}"/>
    <cellStyle name="Total 2 5 16 3" xfId="8595" xr:uid="{00000000-0005-0000-0000-0000FC1F0000}"/>
    <cellStyle name="Total 2 5 16 4" xfId="4419" xr:uid="{00000000-0005-0000-0000-0000FD1F0000}"/>
    <cellStyle name="Total 2 5 17" xfId="2198" xr:uid="{00000000-0005-0000-0000-0000FE1F0000}"/>
    <cellStyle name="Total 2 5 17 2" xfId="6699" xr:uid="{00000000-0005-0000-0000-0000FF1F0000}"/>
    <cellStyle name="Total 2 5 17 3" xfId="8596" xr:uid="{00000000-0005-0000-0000-000000200000}"/>
    <cellStyle name="Total 2 5 17 4" xfId="4420" xr:uid="{00000000-0005-0000-0000-000001200000}"/>
    <cellStyle name="Total 2 5 18" xfId="2199" xr:uid="{00000000-0005-0000-0000-000002200000}"/>
    <cellStyle name="Total 2 5 18 2" xfId="6700" xr:uid="{00000000-0005-0000-0000-000003200000}"/>
    <cellStyle name="Total 2 5 18 3" xfId="8597" xr:uid="{00000000-0005-0000-0000-000004200000}"/>
    <cellStyle name="Total 2 5 18 4" xfId="4421" xr:uid="{00000000-0005-0000-0000-000005200000}"/>
    <cellStyle name="Total 2 5 19" xfId="2200" xr:uid="{00000000-0005-0000-0000-000006200000}"/>
    <cellStyle name="Total 2 5 19 2" xfId="6701" xr:uid="{00000000-0005-0000-0000-000007200000}"/>
    <cellStyle name="Total 2 5 19 3" xfId="8598" xr:uid="{00000000-0005-0000-0000-000008200000}"/>
    <cellStyle name="Total 2 5 19 4" xfId="4422" xr:uid="{00000000-0005-0000-0000-000009200000}"/>
    <cellStyle name="Total 2 5 2" xfId="2201" xr:uid="{00000000-0005-0000-0000-00000A200000}"/>
    <cellStyle name="Total 2 5 2 2" xfId="6702" xr:uid="{00000000-0005-0000-0000-00000B200000}"/>
    <cellStyle name="Total 2 5 2 3" xfId="8599" xr:uid="{00000000-0005-0000-0000-00000C200000}"/>
    <cellStyle name="Total 2 5 2 4" xfId="4423" xr:uid="{00000000-0005-0000-0000-00000D200000}"/>
    <cellStyle name="Total 2 5 20" xfId="2202" xr:uid="{00000000-0005-0000-0000-00000E200000}"/>
    <cellStyle name="Total 2 5 20 2" xfId="6703" xr:uid="{00000000-0005-0000-0000-00000F200000}"/>
    <cellStyle name="Total 2 5 20 3" xfId="8600" xr:uid="{00000000-0005-0000-0000-000010200000}"/>
    <cellStyle name="Total 2 5 20 4" xfId="4424" xr:uid="{00000000-0005-0000-0000-000011200000}"/>
    <cellStyle name="Total 2 5 21" xfId="2203" xr:uid="{00000000-0005-0000-0000-000012200000}"/>
    <cellStyle name="Total 2 5 21 2" xfId="6704" xr:uid="{00000000-0005-0000-0000-000013200000}"/>
    <cellStyle name="Total 2 5 21 3" xfId="8601" xr:uid="{00000000-0005-0000-0000-000014200000}"/>
    <cellStyle name="Total 2 5 21 4" xfId="4425" xr:uid="{00000000-0005-0000-0000-000015200000}"/>
    <cellStyle name="Total 2 5 22" xfId="2204" xr:uid="{00000000-0005-0000-0000-000016200000}"/>
    <cellStyle name="Total 2 5 22 2" xfId="6705" xr:uid="{00000000-0005-0000-0000-000017200000}"/>
    <cellStyle name="Total 2 5 22 3" xfId="8602" xr:uid="{00000000-0005-0000-0000-000018200000}"/>
    <cellStyle name="Total 2 5 22 4" xfId="4426" xr:uid="{00000000-0005-0000-0000-000019200000}"/>
    <cellStyle name="Total 2 5 23" xfId="2205" xr:uid="{00000000-0005-0000-0000-00001A200000}"/>
    <cellStyle name="Total 2 5 23 2" xfId="6706" xr:uid="{00000000-0005-0000-0000-00001B200000}"/>
    <cellStyle name="Total 2 5 23 3" xfId="8603" xr:uid="{00000000-0005-0000-0000-00001C200000}"/>
    <cellStyle name="Total 2 5 23 4" xfId="4427" xr:uid="{00000000-0005-0000-0000-00001D200000}"/>
    <cellStyle name="Total 2 5 24" xfId="6691" xr:uid="{00000000-0005-0000-0000-00001E200000}"/>
    <cellStyle name="Total 2 5 25" xfId="8588" xr:uid="{00000000-0005-0000-0000-00001F200000}"/>
    <cellStyle name="Total 2 5 26" xfId="4412" xr:uid="{00000000-0005-0000-0000-000020200000}"/>
    <cellStyle name="Total 2 5 3" xfId="2206" xr:uid="{00000000-0005-0000-0000-000021200000}"/>
    <cellStyle name="Total 2 5 3 2" xfId="6707" xr:uid="{00000000-0005-0000-0000-000022200000}"/>
    <cellStyle name="Total 2 5 3 3" xfId="8604" xr:uid="{00000000-0005-0000-0000-000023200000}"/>
    <cellStyle name="Total 2 5 3 4" xfId="4428" xr:uid="{00000000-0005-0000-0000-000024200000}"/>
    <cellStyle name="Total 2 5 4" xfId="2207" xr:uid="{00000000-0005-0000-0000-000025200000}"/>
    <cellStyle name="Total 2 5 4 2" xfId="6708" xr:uid="{00000000-0005-0000-0000-000026200000}"/>
    <cellStyle name="Total 2 5 4 3" xfId="8605" xr:uid="{00000000-0005-0000-0000-000027200000}"/>
    <cellStyle name="Total 2 5 4 4" xfId="4429" xr:uid="{00000000-0005-0000-0000-000028200000}"/>
    <cellStyle name="Total 2 5 5" xfId="2208" xr:uid="{00000000-0005-0000-0000-000029200000}"/>
    <cellStyle name="Total 2 5 5 2" xfId="6709" xr:uid="{00000000-0005-0000-0000-00002A200000}"/>
    <cellStyle name="Total 2 5 5 3" xfId="8606" xr:uid="{00000000-0005-0000-0000-00002B200000}"/>
    <cellStyle name="Total 2 5 5 4" xfId="4430" xr:uid="{00000000-0005-0000-0000-00002C200000}"/>
    <cellStyle name="Total 2 5 6" xfId="2209" xr:uid="{00000000-0005-0000-0000-00002D200000}"/>
    <cellStyle name="Total 2 5 6 2" xfId="6710" xr:uid="{00000000-0005-0000-0000-00002E200000}"/>
    <cellStyle name="Total 2 5 6 3" xfId="8607" xr:uid="{00000000-0005-0000-0000-00002F200000}"/>
    <cellStyle name="Total 2 5 6 4" xfId="4431" xr:uid="{00000000-0005-0000-0000-000030200000}"/>
    <cellStyle name="Total 2 5 7" xfId="2210" xr:uid="{00000000-0005-0000-0000-000031200000}"/>
    <cellStyle name="Total 2 5 7 2" xfId="6711" xr:uid="{00000000-0005-0000-0000-000032200000}"/>
    <cellStyle name="Total 2 5 7 3" xfId="8608" xr:uid="{00000000-0005-0000-0000-000033200000}"/>
    <cellStyle name="Total 2 5 7 4" xfId="4432" xr:uid="{00000000-0005-0000-0000-000034200000}"/>
    <cellStyle name="Total 2 5 8" xfId="2211" xr:uid="{00000000-0005-0000-0000-000035200000}"/>
    <cellStyle name="Total 2 5 8 2" xfId="6712" xr:uid="{00000000-0005-0000-0000-000036200000}"/>
    <cellStyle name="Total 2 5 8 3" xfId="8609" xr:uid="{00000000-0005-0000-0000-000037200000}"/>
    <cellStyle name="Total 2 5 8 4" xfId="4433" xr:uid="{00000000-0005-0000-0000-000038200000}"/>
    <cellStyle name="Total 2 5 9" xfId="2212" xr:uid="{00000000-0005-0000-0000-000039200000}"/>
    <cellStyle name="Total 2 5 9 2" xfId="6713" xr:uid="{00000000-0005-0000-0000-00003A200000}"/>
    <cellStyle name="Total 2 5 9 3" xfId="8610" xr:uid="{00000000-0005-0000-0000-00003B200000}"/>
    <cellStyle name="Total 2 5 9 4" xfId="4434" xr:uid="{00000000-0005-0000-0000-00003C200000}"/>
    <cellStyle name="Total 2 6" xfId="2213" xr:uid="{00000000-0005-0000-0000-00003D200000}"/>
    <cellStyle name="Total 2 6 10" xfId="2214" xr:uid="{00000000-0005-0000-0000-00003E200000}"/>
    <cellStyle name="Total 2 6 10 2" xfId="6715" xr:uid="{00000000-0005-0000-0000-00003F200000}"/>
    <cellStyle name="Total 2 6 10 3" xfId="8612" xr:uid="{00000000-0005-0000-0000-000040200000}"/>
    <cellStyle name="Total 2 6 10 4" xfId="4436" xr:uid="{00000000-0005-0000-0000-000041200000}"/>
    <cellStyle name="Total 2 6 11" xfId="2215" xr:uid="{00000000-0005-0000-0000-000042200000}"/>
    <cellStyle name="Total 2 6 11 2" xfId="6716" xr:uid="{00000000-0005-0000-0000-000043200000}"/>
    <cellStyle name="Total 2 6 11 3" xfId="8613" xr:uid="{00000000-0005-0000-0000-000044200000}"/>
    <cellStyle name="Total 2 6 11 4" xfId="4437" xr:uid="{00000000-0005-0000-0000-000045200000}"/>
    <cellStyle name="Total 2 6 12" xfId="2216" xr:uid="{00000000-0005-0000-0000-000046200000}"/>
    <cellStyle name="Total 2 6 12 2" xfId="6717" xr:uid="{00000000-0005-0000-0000-000047200000}"/>
    <cellStyle name="Total 2 6 12 3" xfId="8614" xr:uid="{00000000-0005-0000-0000-000048200000}"/>
    <cellStyle name="Total 2 6 12 4" xfId="4438" xr:uid="{00000000-0005-0000-0000-000049200000}"/>
    <cellStyle name="Total 2 6 13" xfId="2217" xr:uid="{00000000-0005-0000-0000-00004A200000}"/>
    <cellStyle name="Total 2 6 13 2" xfId="6718" xr:uid="{00000000-0005-0000-0000-00004B200000}"/>
    <cellStyle name="Total 2 6 13 3" xfId="8615" xr:uid="{00000000-0005-0000-0000-00004C200000}"/>
    <cellStyle name="Total 2 6 13 4" xfId="4439" xr:uid="{00000000-0005-0000-0000-00004D200000}"/>
    <cellStyle name="Total 2 6 14" xfId="2218" xr:uid="{00000000-0005-0000-0000-00004E200000}"/>
    <cellStyle name="Total 2 6 14 2" xfId="6719" xr:uid="{00000000-0005-0000-0000-00004F200000}"/>
    <cellStyle name="Total 2 6 14 3" xfId="8616" xr:uid="{00000000-0005-0000-0000-000050200000}"/>
    <cellStyle name="Total 2 6 14 4" xfId="4440" xr:uid="{00000000-0005-0000-0000-000051200000}"/>
    <cellStyle name="Total 2 6 15" xfId="2219" xr:uid="{00000000-0005-0000-0000-000052200000}"/>
    <cellStyle name="Total 2 6 15 2" xfId="6720" xr:uid="{00000000-0005-0000-0000-000053200000}"/>
    <cellStyle name="Total 2 6 15 3" xfId="8617" xr:uid="{00000000-0005-0000-0000-000054200000}"/>
    <cellStyle name="Total 2 6 15 4" xfId="4441" xr:uid="{00000000-0005-0000-0000-000055200000}"/>
    <cellStyle name="Total 2 6 16" xfId="2220" xr:uid="{00000000-0005-0000-0000-000056200000}"/>
    <cellStyle name="Total 2 6 16 2" xfId="6721" xr:uid="{00000000-0005-0000-0000-000057200000}"/>
    <cellStyle name="Total 2 6 16 3" xfId="8618" xr:uid="{00000000-0005-0000-0000-000058200000}"/>
    <cellStyle name="Total 2 6 16 4" xfId="4442" xr:uid="{00000000-0005-0000-0000-000059200000}"/>
    <cellStyle name="Total 2 6 17" xfId="2221" xr:uid="{00000000-0005-0000-0000-00005A200000}"/>
    <cellStyle name="Total 2 6 17 2" xfId="6722" xr:uid="{00000000-0005-0000-0000-00005B200000}"/>
    <cellStyle name="Total 2 6 17 3" xfId="8619" xr:uid="{00000000-0005-0000-0000-00005C200000}"/>
    <cellStyle name="Total 2 6 17 4" xfId="4443" xr:uid="{00000000-0005-0000-0000-00005D200000}"/>
    <cellStyle name="Total 2 6 18" xfId="2222" xr:uid="{00000000-0005-0000-0000-00005E200000}"/>
    <cellStyle name="Total 2 6 18 2" xfId="6723" xr:uid="{00000000-0005-0000-0000-00005F200000}"/>
    <cellStyle name="Total 2 6 18 3" xfId="8620" xr:uid="{00000000-0005-0000-0000-000060200000}"/>
    <cellStyle name="Total 2 6 18 4" xfId="4444" xr:uid="{00000000-0005-0000-0000-000061200000}"/>
    <cellStyle name="Total 2 6 19" xfId="2223" xr:uid="{00000000-0005-0000-0000-000062200000}"/>
    <cellStyle name="Total 2 6 19 2" xfId="6724" xr:uid="{00000000-0005-0000-0000-000063200000}"/>
    <cellStyle name="Total 2 6 19 3" xfId="8621" xr:uid="{00000000-0005-0000-0000-000064200000}"/>
    <cellStyle name="Total 2 6 19 4" xfId="4445" xr:uid="{00000000-0005-0000-0000-000065200000}"/>
    <cellStyle name="Total 2 6 2" xfId="2224" xr:uid="{00000000-0005-0000-0000-000066200000}"/>
    <cellStyle name="Total 2 6 2 2" xfId="6725" xr:uid="{00000000-0005-0000-0000-000067200000}"/>
    <cellStyle name="Total 2 6 2 3" xfId="8622" xr:uid="{00000000-0005-0000-0000-000068200000}"/>
    <cellStyle name="Total 2 6 2 4" xfId="4446" xr:uid="{00000000-0005-0000-0000-000069200000}"/>
    <cellStyle name="Total 2 6 20" xfId="2225" xr:uid="{00000000-0005-0000-0000-00006A200000}"/>
    <cellStyle name="Total 2 6 20 2" xfId="6726" xr:uid="{00000000-0005-0000-0000-00006B200000}"/>
    <cellStyle name="Total 2 6 20 3" xfId="8623" xr:uid="{00000000-0005-0000-0000-00006C200000}"/>
    <cellStyle name="Total 2 6 20 4" xfId="4447" xr:uid="{00000000-0005-0000-0000-00006D200000}"/>
    <cellStyle name="Total 2 6 21" xfId="2226" xr:uid="{00000000-0005-0000-0000-00006E200000}"/>
    <cellStyle name="Total 2 6 21 2" xfId="6727" xr:uid="{00000000-0005-0000-0000-00006F200000}"/>
    <cellStyle name="Total 2 6 21 3" xfId="8624" xr:uid="{00000000-0005-0000-0000-000070200000}"/>
    <cellStyle name="Total 2 6 21 4" xfId="4448" xr:uid="{00000000-0005-0000-0000-000071200000}"/>
    <cellStyle name="Total 2 6 22" xfId="2227" xr:uid="{00000000-0005-0000-0000-000072200000}"/>
    <cellStyle name="Total 2 6 22 2" xfId="6728" xr:uid="{00000000-0005-0000-0000-000073200000}"/>
    <cellStyle name="Total 2 6 22 3" xfId="8625" xr:uid="{00000000-0005-0000-0000-000074200000}"/>
    <cellStyle name="Total 2 6 22 4" xfId="4449" xr:uid="{00000000-0005-0000-0000-000075200000}"/>
    <cellStyle name="Total 2 6 23" xfId="2228" xr:uid="{00000000-0005-0000-0000-000076200000}"/>
    <cellStyle name="Total 2 6 23 2" xfId="6729" xr:uid="{00000000-0005-0000-0000-000077200000}"/>
    <cellStyle name="Total 2 6 23 3" xfId="8626" xr:uid="{00000000-0005-0000-0000-000078200000}"/>
    <cellStyle name="Total 2 6 23 4" xfId="4450" xr:uid="{00000000-0005-0000-0000-000079200000}"/>
    <cellStyle name="Total 2 6 24" xfId="6714" xr:uid="{00000000-0005-0000-0000-00007A200000}"/>
    <cellStyle name="Total 2 6 25" xfId="8611" xr:uid="{00000000-0005-0000-0000-00007B200000}"/>
    <cellStyle name="Total 2 6 26" xfId="4435" xr:uid="{00000000-0005-0000-0000-00007C200000}"/>
    <cellStyle name="Total 2 6 3" xfId="2229" xr:uid="{00000000-0005-0000-0000-00007D200000}"/>
    <cellStyle name="Total 2 6 3 2" xfId="6730" xr:uid="{00000000-0005-0000-0000-00007E200000}"/>
    <cellStyle name="Total 2 6 3 3" xfId="8627" xr:uid="{00000000-0005-0000-0000-00007F200000}"/>
    <cellStyle name="Total 2 6 3 4" xfId="4451" xr:uid="{00000000-0005-0000-0000-000080200000}"/>
    <cellStyle name="Total 2 6 4" xfId="2230" xr:uid="{00000000-0005-0000-0000-000081200000}"/>
    <cellStyle name="Total 2 6 4 2" xfId="6731" xr:uid="{00000000-0005-0000-0000-000082200000}"/>
    <cellStyle name="Total 2 6 4 3" xfId="8628" xr:uid="{00000000-0005-0000-0000-000083200000}"/>
    <cellStyle name="Total 2 6 4 4" xfId="4452" xr:uid="{00000000-0005-0000-0000-000084200000}"/>
    <cellStyle name="Total 2 6 5" xfId="2231" xr:uid="{00000000-0005-0000-0000-000085200000}"/>
    <cellStyle name="Total 2 6 5 2" xfId="6732" xr:uid="{00000000-0005-0000-0000-000086200000}"/>
    <cellStyle name="Total 2 6 5 3" xfId="8629" xr:uid="{00000000-0005-0000-0000-000087200000}"/>
    <cellStyle name="Total 2 6 5 4" xfId="4453" xr:uid="{00000000-0005-0000-0000-000088200000}"/>
    <cellStyle name="Total 2 6 6" xfId="2232" xr:uid="{00000000-0005-0000-0000-000089200000}"/>
    <cellStyle name="Total 2 6 6 2" xfId="6733" xr:uid="{00000000-0005-0000-0000-00008A200000}"/>
    <cellStyle name="Total 2 6 6 3" xfId="8630" xr:uid="{00000000-0005-0000-0000-00008B200000}"/>
    <cellStyle name="Total 2 6 6 4" xfId="4454" xr:uid="{00000000-0005-0000-0000-00008C200000}"/>
    <cellStyle name="Total 2 6 7" xfId="2233" xr:uid="{00000000-0005-0000-0000-00008D200000}"/>
    <cellStyle name="Total 2 6 7 2" xfId="6734" xr:uid="{00000000-0005-0000-0000-00008E200000}"/>
    <cellStyle name="Total 2 6 7 3" xfId="8631" xr:uid="{00000000-0005-0000-0000-00008F200000}"/>
    <cellStyle name="Total 2 6 7 4" xfId="4455" xr:uid="{00000000-0005-0000-0000-000090200000}"/>
    <cellStyle name="Total 2 6 8" xfId="2234" xr:uid="{00000000-0005-0000-0000-000091200000}"/>
    <cellStyle name="Total 2 6 8 2" xfId="6735" xr:uid="{00000000-0005-0000-0000-000092200000}"/>
    <cellStyle name="Total 2 6 8 3" xfId="8632" xr:uid="{00000000-0005-0000-0000-000093200000}"/>
    <cellStyle name="Total 2 6 8 4" xfId="4456" xr:uid="{00000000-0005-0000-0000-000094200000}"/>
    <cellStyle name="Total 2 6 9" xfId="2235" xr:uid="{00000000-0005-0000-0000-000095200000}"/>
    <cellStyle name="Total 2 6 9 2" xfId="6736" xr:uid="{00000000-0005-0000-0000-000096200000}"/>
    <cellStyle name="Total 2 6 9 3" xfId="8633" xr:uid="{00000000-0005-0000-0000-000097200000}"/>
    <cellStyle name="Total 2 6 9 4" xfId="4457" xr:uid="{00000000-0005-0000-0000-000098200000}"/>
    <cellStyle name="Total 2 7" xfId="2236" xr:uid="{00000000-0005-0000-0000-000099200000}"/>
    <cellStyle name="Total 2 7 10" xfId="2237" xr:uid="{00000000-0005-0000-0000-00009A200000}"/>
    <cellStyle name="Total 2 7 10 2" xfId="6738" xr:uid="{00000000-0005-0000-0000-00009B200000}"/>
    <cellStyle name="Total 2 7 10 3" xfId="8635" xr:uid="{00000000-0005-0000-0000-00009C200000}"/>
    <cellStyle name="Total 2 7 10 4" xfId="4459" xr:uid="{00000000-0005-0000-0000-00009D200000}"/>
    <cellStyle name="Total 2 7 11" xfId="2238" xr:uid="{00000000-0005-0000-0000-00009E200000}"/>
    <cellStyle name="Total 2 7 11 2" xfId="6739" xr:uid="{00000000-0005-0000-0000-00009F200000}"/>
    <cellStyle name="Total 2 7 11 3" xfId="8636" xr:uid="{00000000-0005-0000-0000-0000A0200000}"/>
    <cellStyle name="Total 2 7 11 4" xfId="4460" xr:uid="{00000000-0005-0000-0000-0000A1200000}"/>
    <cellStyle name="Total 2 7 12" xfId="2239" xr:uid="{00000000-0005-0000-0000-0000A2200000}"/>
    <cellStyle name="Total 2 7 12 2" xfId="6740" xr:uid="{00000000-0005-0000-0000-0000A3200000}"/>
    <cellStyle name="Total 2 7 12 3" xfId="8637" xr:uid="{00000000-0005-0000-0000-0000A4200000}"/>
    <cellStyle name="Total 2 7 12 4" xfId="4461" xr:uid="{00000000-0005-0000-0000-0000A5200000}"/>
    <cellStyle name="Total 2 7 13" xfId="2240" xr:uid="{00000000-0005-0000-0000-0000A6200000}"/>
    <cellStyle name="Total 2 7 13 2" xfId="6741" xr:uid="{00000000-0005-0000-0000-0000A7200000}"/>
    <cellStyle name="Total 2 7 13 3" xfId="8638" xr:uid="{00000000-0005-0000-0000-0000A8200000}"/>
    <cellStyle name="Total 2 7 13 4" xfId="4462" xr:uid="{00000000-0005-0000-0000-0000A9200000}"/>
    <cellStyle name="Total 2 7 14" xfId="2241" xr:uid="{00000000-0005-0000-0000-0000AA200000}"/>
    <cellStyle name="Total 2 7 14 2" xfId="6742" xr:uid="{00000000-0005-0000-0000-0000AB200000}"/>
    <cellStyle name="Total 2 7 14 3" xfId="8639" xr:uid="{00000000-0005-0000-0000-0000AC200000}"/>
    <cellStyle name="Total 2 7 14 4" xfId="4463" xr:uid="{00000000-0005-0000-0000-0000AD200000}"/>
    <cellStyle name="Total 2 7 15" xfId="2242" xr:uid="{00000000-0005-0000-0000-0000AE200000}"/>
    <cellStyle name="Total 2 7 15 2" xfId="6743" xr:uid="{00000000-0005-0000-0000-0000AF200000}"/>
    <cellStyle name="Total 2 7 15 3" xfId="8640" xr:uid="{00000000-0005-0000-0000-0000B0200000}"/>
    <cellStyle name="Total 2 7 15 4" xfId="4464" xr:uid="{00000000-0005-0000-0000-0000B1200000}"/>
    <cellStyle name="Total 2 7 16" xfId="2243" xr:uid="{00000000-0005-0000-0000-0000B2200000}"/>
    <cellStyle name="Total 2 7 16 2" xfId="6744" xr:uid="{00000000-0005-0000-0000-0000B3200000}"/>
    <cellStyle name="Total 2 7 16 3" xfId="8641" xr:uid="{00000000-0005-0000-0000-0000B4200000}"/>
    <cellStyle name="Total 2 7 16 4" xfId="4465" xr:uid="{00000000-0005-0000-0000-0000B5200000}"/>
    <cellStyle name="Total 2 7 17" xfId="2244" xr:uid="{00000000-0005-0000-0000-0000B6200000}"/>
    <cellStyle name="Total 2 7 17 2" xfId="6745" xr:uid="{00000000-0005-0000-0000-0000B7200000}"/>
    <cellStyle name="Total 2 7 17 3" xfId="8642" xr:uid="{00000000-0005-0000-0000-0000B8200000}"/>
    <cellStyle name="Total 2 7 17 4" xfId="4466" xr:uid="{00000000-0005-0000-0000-0000B9200000}"/>
    <cellStyle name="Total 2 7 18" xfId="2245" xr:uid="{00000000-0005-0000-0000-0000BA200000}"/>
    <cellStyle name="Total 2 7 18 2" xfId="6746" xr:uid="{00000000-0005-0000-0000-0000BB200000}"/>
    <cellStyle name="Total 2 7 18 3" xfId="8643" xr:uid="{00000000-0005-0000-0000-0000BC200000}"/>
    <cellStyle name="Total 2 7 18 4" xfId="4467" xr:uid="{00000000-0005-0000-0000-0000BD200000}"/>
    <cellStyle name="Total 2 7 19" xfId="2246" xr:uid="{00000000-0005-0000-0000-0000BE200000}"/>
    <cellStyle name="Total 2 7 19 2" xfId="6747" xr:uid="{00000000-0005-0000-0000-0000BF200000}"/>
    <cellStyle name="Total 2 7 19 3" xfId="8644" xr:uid="{00000000-0005-0000-0000-0000C0200000}"/>
    <cellStyle name="Total 2 7 19 4" xfId="4468" xr:uid="{00000000-0005-0000-0000-0000C1200000}"/>
    <cellStyle name="Total 2 7 2" xfId="2247" xr:uid="{00000000-0005-0000-0000-0000C2200000}"/>
    <cellStyle name="Total 2 7 2 2" xfId="6748" xr:uid="{00000000-0005-0000-0000-0000C3200000}"/>
    <cellStyle name="Total 2 7 2 3" xfId="8645" xr:uid="{00000000-0005-0000-0000-0000C4200000}"/>
    <cellStyle name="Total 2 7 2 4" xfId="4469" xr:uid="{00000000-0005-0000-0000-0000C5200000}"/>
    <cellStyle name="Total 2 7 20" xfId="2248" xr:uid="{00000000-0005-0000-0000-0000C6200000}"/>
    <cellStyle name="Total 2 7 20 2" xfId="6749" xr:uid="{00000000-0005-0000-0000-0000C7200000}"/>
    <cellStyle name="Total 2 7 20 3" xfId="8646" xr:uid="{00000000-0005-0000-0000-0000C8200000}"/>
    <cellStyle name="Total 2 7 20 4" xfId="4470" xr:uid="{00000000-0005-0000-0000-0000C9200000}"/>
    <cellStyle name="Total 2 7 21" xfId="2249" xr:uid="{00000000-0005-0000-0000-0000CA200000}"/>
    <cellStyle name="Total 2 7 21 2" xfId="6750" xr:uid="{00000000-0005-0000-0000-0000CB200000}"/>
    <cellStyle name="Total 2 7 21 3" xfId="8647" xr:uid="{00000000-0005-0000-0000-0000CC200000}"/>
    <cellStyle name="Total 2 7 21 4" xfId="4471" xr:uid="{00000000-0005-0000-0000-0000CD200000}"/>
    <cellStyle name="Total 2 7 22" xfId="2250" xr:uid="{00000000-0005-0000-0000-0000CE200000}"/>
    <cellStyle name="Total 2 7 22 2" xfId="6751" xr:uid="{00000000-0005-0000-0000-0000CF200000}"/>
    <cellStyle name="Total 2 7 22 3" xfId="8648" xr:uid="{00000000-0005-0000-0000-0000D0200000}"/>
    <cellStyle name="Total 2 7 22 4" xfId="4472" xr:uid="{00000000-0005-0000-0000-0000D1200000}"/>
    <cellStyle name="Total 2 7 23" xfId="2251" xr:uid="{00000000-0005-0000-0000-0000D2200000}"/>
    <cellStyle name="Total 2 7 23 2" xfId="6752" xr:uid="{00000000-0005-0000-0000-0000D3200000}"/>
    <cellStyle name="Total 2 7 23 3" xfId="8649" xr:uid="{00000000-0005-0000-0000-0000D4200000}"/>
    <cellStyle name="Total 2 7 23 4" xfId="4473" xr:uid="{00000000-0005-0000-0000-0000D5200000}"/>
    <cellStyle name="Total 2 7 24" xfId="6737" xr:uid="{00000000-0005-0000-0000-0000D6200000}"/>
    <cellStyle name="Total 2 7 25" xfId="8634" xr:uid="{00000000-0005-0000-0000-0000D7200000}"/>
    <cellStyle name="Total 2 7 26" xfId="4458" xr:uid="{00000000-0005-0000-0000-0000D8200000}"/>
    <cellStyle name="Total 2 7 3" xfId="2252" xr:uid="{00000000-0005-0000-0000-0000D9200000}"/>
    <cellStyle name="Total 2 7 3 2" xfId="6753" xr:uid="{00000000-0005-0000-0000-0000DA200000}"/>
    <cellStyle name="Total 2 7 3 3" xfId="8650" xr:uid="{00000000-0005-0000-0000-0000DB200000}"/>
    <cellStyle name="Total 2 7 3 4" xfId="4474" xr:uid="{00000000-0005-0000-0000-0000DC200000}"/>
    <cellStyle name="Total 2 7 4" xfId="2253" xr:uid="{00000000-0005-0000-0000-0000DD200000}"/>
    <cellStyle name="Total 2 7 4 2" xfId="6754" xr:uid="{00000000-0005-0000-0000-0000DE200000}"/>
    <cellStyle name="Total 2 7 4 3" xfId="8651" xr:uid="{00000000-0005-0000-0000-0000DF200000}"/>
    <cellStyle name="Total 2 7 4 4" xfId="4475" xr:uid="{00000000-0005-0000-0000-0000E0200000}"/>
    <cellStyle name="Total 2 7 5" xfId="2254" xr:uid="{00000000-0005-0000-0000-0000E1200000}"/>
    <cellStyle name="Total 2 7 5 2" xfId="6755" xr:uid="{00000000-0005-0000-0000-0000E2200000}"/>
    <cellStyle name="Total 2 7 5 3" xfId="8652" xr:uid="{00000000-0005-0000-0000-0000E3200000}"/>
    <cellStyle name="Total 2 7 5 4" xfId="4476" xr:uid="{00000000-0005-0000-0000-0000E4200000}"/>
    <cellStyle name="Total 2 7 6" xfId="2255" xr:uid="{00000000-0005-0000-0000-0000E5200000}"/>
    <cellStyle name="Total 2 7 6 2" xfId="6756" xr:uid="{00000000-0005-0000-0000-0000E6200000}"/>
    <cellStyle name="Total 2 7 6 3" xfId="8653" xr:uid="{00000000-0005-0000-0000-0000E7200000}"/>
    <cellStyle name="Total 2 7 6 4" xfId="4477" xr:uid="{00000000-0005-0000-0000-0000E8200000}"/>
    <cellStyle name="Total 2 7 7" xfId="2256" xr:uid="{00000000-0005-0000-0000-0000E9200000}"/>
    <cellStyle name="Total 2 7 7 2" xfId="6757" xr:uid="{00000000-0005-0000-0000-0000EA200000}"/>
    <cellStyle name="Total 2 7 7 3" xfId="8654" xr:uid="{00000000-0005-0000-0000-0000EB200000}"/>
    <cellStyle name="Total 2 7 7 4" xfId="4478" xr:uid="{00000000-0005-0000-0000-0000EC200000}"/>
    <cellStyle name="Total 2 7 8" xfId="2257" xr:uid="{00000000-0005-0000-0000-0000ED200000}"/>
    <cellStyle name="Total 2 7 8 2" xfId="6758" xr:uid="{00000000-0005-0000-0000-0000EE200000}"/>
    <cellStyle name="Total 2 7 8 3" xfId="8655" xr:uid="{00000000-0005-0000-0000-0000EF200000}"/>
    <cellStyle name="Total 2 7 8 4" xfId="4479" xr:uid="{00000000-0005-0000-0000-0000F0200000}"/>
    <cellStyle name="Total 2 7 9" xfId="2258" xr:uid="{00000000-0005-0000-0000-0000F1200000}"/>
    <cellStyle name="Total 2 7 9 2" xfId="6759" xr:uid="{00000000-0005-0000-0000-0000F2200000}"/>
    <cellStyle name="Total 2 7 9 3" xfId="8656" xr:uid="{00000000-0005-0000-0000-0000F3200000}"/>
    <cellStyle name="Total 2 7 9 4" xfId="4480" xr:uid="{00000000-0005-0000-0000-0000F4200000}"/>
    <cellStyle name="Total 2 8" xfId="2259" xr:uid="{00000000-0005-0000-0000-0000F5200000}"/>
    <cellStyle name="Total 2 8 10" xfId="2260" xr:uid="{00000000-0005-0000-0000-0000F6200000}"/>
    <cellStyle name="Total 2 8 10 2" xfId="6761" xr:uid="{00000000-0005-0000-0000-0000F7200000}"/>
    <cellStyle name="Total 2 8 10 3" xfId="8658" xr:uid="{00000000-0005-0000-0000-0000F8200000}"/>
    <cellStyle name="Total 2 8 10 4" xfId="4482" xr:uid="{00000000-0005-0000-0000-0000F9200000}"/>
    <cellStyle name="Total 2 8 11" xfId="2261" xr:uid="{00000000-0005-0000-0000-0000FA200000}"/>
    <cellStyle name="Total 2 8 11 2" xfId="6762" xr:uid="{00000000-0005-0000-0000-0000FB200000}"/>
    <cellStyle name="Total 2 8 11 3" xfId="8659" xr:uid="{00000000-0005-0000-0000-0000FC200000}"/>
    <cellStyle name="Total 2 8 11 4" xfId="4483" xr:uid="{00000000-0005-0000-0000-0000FD200000}"/>
    <cellStyle name="Total 2 8 12" xfId="2262" xr:uid="{00000000-0005-0000-0000-0000FE200000}"/>
    <cellStyle name="Total 2 8 12 2" xfId="6763" xr:uid="{00000000-0005-0000-0000-0000FF200000}"/>
    <cellStyle name="Total 2 8 12 3" xfId="8660" xr:uid="{00000000-0005-0000-0000-000000210000}"/>
    <cellStyle name="Total 2 8 12 4" xfId="4484" xr:uid="{00000000-0005-0000-0000-000001210000}"/>
    <cellStyle name="Total 2 8 13" xfId="2263" xr:uid="{00000000-0005-0000-0000-000002210000}"/>
    <cellStyle name="Total 2 8 13 2" xfId="6764" xr:uid="{00000000-0005-0000-0000-000003210000}"/>
    <cellStyle name="Total 2 8 13 3" xfId="8661" xr:uid="{00000000-0005-0000-0000-000004210000}"/>
    <cellStyle name="Total 2 8 13 4" xfId="4485" xr:uid="{00000000-0005-0000-0000-000005210000}"/>
    <cellStyle name="Total 2 8 14" xfId="2264" xr:uid="{00000000-0005-0000-0000-000006210000}"/>
    <cellStyle name="Total 2 8 14 2" xfId="6765" xr:uid="{00000000-0005-0000-0000-000007210000}"/>
    <cellStyle name="Total 2 8 14 3" xfId="8662" xr:uid="{00000000-0005-0000-0000-000008210000}"/>
    <cellStyle name="Total 2 8 14 4" xfId="4486" xr:uid="{00000000-0005-0000-0000-000009210000}"/>
    <cellStyle name="Total 2 8 15" xfId="2265" xr:uid="{00000000-0005-0000-0000-00000A210000}"/>
    <cellStyle name="Total 2 8 15 2" xfId="6766" xr:uid="{00000000-0005-0000-0000-00000B210000}"/>
    <cellStyle name="Total 2 8 15 3" xfId="8663" xr:uid="{00000000-0005-0000-0000-00000C210000}"/>
    <cellStyle name="Total 2 8 15 4" xfId="4487" xr:uid="{00000000-0005-0000-0000-00000D210000}"/>
    <cellStyle name="Total 2 8 16" xfId="2266" xr:uid="{00000000-0005-0000-0000-00000E210000}"/>
    <cellStyle name="Total 2 8 16 2" xfId="6767" xr:uid="{00000000-0005-0000-0000-00000F210000}"/>
    <cellStyle name="Total 2 8 16 3" xfId="8664" xr:uid="{00000000-0005-0000-0000-000010210000}"/>
    <cellStyle name="Total 2 8 16 4" xfId="4488" xr:uid="{00000000-0005-0000-0000-000011210000}"/>
    <cellStyle name="Total 2 8 17" xfId="2267" xr:uid="{00000000-0005-0000-0000-000012210000}"/>
    <cellStyle name="Total 2 8 17 2" xfId="6768" xr:uid="{00000000-0005-0000-0000-000013210000}"/>
    <cellStyle name="Total 2 8 17 3" xfId="8665" xr:uid="{00000000-0005-0000-0000-000014210000}"/>
    <cellStyle name="Total 2 8 17 4" xfId="4489" xr:uid="{00000000-0005-0000-0000-000015210000}"/>
    <cellStyle name="Total 2 8 18" xfId="2268" xr:uid="{00000000-0005-0000-0000-000016210000}"/>
    <cellStyle name="Total 2 8 18 2" xfId="6769" xr:uid="{00000000-0005-0000-0000-000017210000}"/>
    <cellStyle name="Total 2 8 18 3" xfId="8666" xr:uid="{00000000-0005-0000-0000-000018210000}"/>
    <cellStyle name="Total 2 8 18 4" xfId="4490" xr:uid="{00000000-0005-0000-0000-000019210000}"/>
    <cellStyle name="Total 2 8 19" xfId="2269" xr:uid="{00000000-0005-0000-0000-00001A210000}"/>
    <cellStyle name="Total 2 8 19 2" xfId="6770" xr:uid="{00000000-0005-0000-0000-00001B210000}"/>
    <cellStyle name="Total 2 8 19 3" xfId="8667" xr:uid="{00000000-0005-0000-0000-00001C210000}"/>
    <cellStyle name="Total 2 8 19 4" xfId="4491" xr:uid="{00000000-0005-0000-0000-00001D210000}"/>
    <cellStyle name="Total 2 8 2" xfId="2270" xr:uid="{00000000-0005-0000-0000-00001E210000}"/>
    <cellStyle name="Total 2 8 2 2" xfId="6771" xr:uid="{00000000-0005-0000-0000-00001F210000}"/>
    <cellStyle name="Total 2 8 2 3" xfId="8668" xr:uid="{00000000-0005-0000-0000-000020210000}"/>
    <cellStyle name="Total 2 8 2 4" xfId="4492" xr:uid="{00000000-0005-0000-0000-000021210000}"/>
    <cellStyle name="Total 2 8 20" xfId="2271" xr:uid="{00000000-0005-0000-0000-000022210000}"/>
    <cellStyle name="Total 2 8 20 2" xfId="6772" xr:uid="{00000000-0005-0000-0000-000023210000}"/>
    <cellStyle name="Total 2 8 20 3" xfId="8669" xr:uid="{00000000-0005-0000-0000-000024210000}"/>
    <cellStyle name="Total 2 8 20 4" xfId="4493" xr:uid="{00000000-0005-0000-0000-000025210000}"/>
    <cellStyle name="Total 2 8 21" xfId="2272" xr:uid="{00000000-0005-0000-0000-000026210000}"/>
    <cellStyle name="Total 2 8 21 2" xfId="6773" xr:uid="{00000000-0005-0000-0000-000027210000}"/>
    <cellStyle name="Total 2 8 21 3" xfId="8670" xr:uid="{00000000-0005-0000-0000-000028210000}"/>
    <cellStyle name="Total 2 8 21 4" xfId="4494" xr:uid="{00000000-0005-0000-0000-000029210000}"/>
    <cellStyle name="Total 2 8 22" xfId="2273" xr:uid="{00000000-0005-0000-0000-00002A210000}"/>
    <cellStyle name="Total 2 8 22 2" xfId="6774" xr:uid="{00000000-0005-0000-0000-00002B210000}"/>
    <cellStyle name="Total 2 8 22 3" xfId="8671" xr:uid="{00000000-0005-0000-0000-00002C210000}"/>
    <cellStyle name="Total 2 8 22 4" xfId="4495" xr:uid="{00000000-0005-0000-0000-00002D210000}"/>
    <cellStyle name="Total 2 8 23" xfId="2274" xr:uid="{00000000-0005-0000-0000-00002E210000}"/>
    <cellStyle name="Total 2 8 23 2" xfId="6775" xr:uid="{00000000-0005-0000-0000-00002F210000}"/>
    <cellStyle name="Total 2 8 23 3" xfId="8672" xr:uid="{00000000-0005-0000-0000-000030210000}"/>
    <cellStyle name="Total 2 8 23 4" xfId="4496" xr:uid="{00000000-0005-0000-0000-000031210000}"/>
    <cellStyle name="Total 2 8 24" xfId="6760" xr:uid="{00000000-0005-0000-0000-000032210000}"/>
    <cellStyle name="Total 2 8 25" xfId="8657" xr:uid="{00000000-0005-0000-0000-000033210000}"/>
    <cellStyle name="Total 2 8 26" xfId="4481" xr:uid="{00000000-0005-0000-0000-000034210000}"/>
    <cellStyle name="Total 2 8 3" xfId="2275" xr:uid="{00000000-0005-0000-0000-000035210000}"/>
    <cellStyle name="Total 2 8 3 2" xfId="6776" xr:uid="{00000000-0005-0000-0000-000036210000}"/>
    <cellStyle name="Total 2 8 3 3" xfId="8673" xr:uid="{00000000-0005-0000-0000-000037210000}"/>
    <cellStyle name="Total 2 8 3 4" xfId="4497" xr:uid="{00000000-0005-0000-0000-000038210000}"/>
    <cellStyle name="Total 2 8 4" xfId="2276" xr:uid="{00000000-0005-0000-0000-000039210000}"/>
    <cellStyle name="Total 2 8 4 2" xfId="6777" xr:uid="{00000000-0005-0000-0000-00003A210000}"/>
    <cellStyle name="Total 2 8 4 3" xfId="8674" xr:uid="{00000000-0005-0000-0000-00003B210000}"/>
    <cellStyle name="Total 2 8 4 4" xfId="4498" xr:uid="{00000000-0005-0000-0000-00003C210000}"/>
    <cellStyle name="Total 2 8 5" xfId="2277" xr:uid="{00000000-0005-0000-0000-00003D210000}"/>
    <cellStyle name="Total 2 8 5 2" xfId="6778" xr:uid="{00000000-0005-0000-0000-00003E210000}"/>
    <cellStyle name="Total 2 8 5 3" xfId="8675" xr:uid="{00000000-0005-0000-0000-00003F210000}"/>
    <cellStyle name="Total 2 8 5 4" xfId="4499" xr:uid="{00000000-0005-0000-0000-000040210000}"/>
    <cellStyle name="Total 2 8 6" xfId="2278" xr:uid="{00000000-0005-0000-0000-000041210000}"/>
    <cellStyle name="Total 2 8 6 2" xfId="6779" xr:uid="{00000000-0005-0000-0000-000042210000}"/>
    <cellStyle name="Total 2 8 6 3" xfId="8676" xr:uid="{00000000-0005-0000-0000-000043210000}"/>
    <cellStyle name="Total 2 8 6 4" xfId="4500" xr:uid="{00000000-0005-0000-0000-000044210000}"/>
    <cellStyle name="Total 2 8 7" xfId="2279" xr:uid="{00000000-0005-0000-0000-000045210000}"/>
    <cellStyle name="Total 2 8 7 2" xfId="6780" xr:uid="{00000000-0005-0000-0000-000046210000}"/>
    <cellStyle name="Total 2 8 7 3" xfId="8677" xr:uid="{00000000-0005-0000-0000-000047210000}"/>
    <cellStyle name="Total 2 8 7 4" xfId="4501" xr:uid="{00000000-0005-0000-0000-000048210000}"/>
    <cellStyle name="Total 2 8 8" xfId="2280" xr:uid="{00000000-0005-0000-0000-000049210000}"/>
    <cellStyle name="Total 2 8 8 2" xfId="6781" xr:uid="{00000000-0005-0000-0000-00004A210000}"/>
    <cellStyle name="Total 2 8 8 3" xfId="8678" xr:uid="{00000000-0005-0000-0000-00004B210000}"/>
    <cellStyle name="Total 2 8 8 4" xfId="4502" xr:uid="{00000000-0005-0000-0000-00004C210000}"/>
    <cellStyle name="Total 2 8 9" xfId="2281" xr:uid="{00000000-0005-0000-0000-00004D210000}"/>
    <cellStyle name="Total 2 8 9 2" xfId="6782" xr:uid="{00000000-0005-0000-0000-00004E210000}"/>
    <cellStyle name="Total 2 8 9 3" xfId="8679" xr:uid="{00000000-0005-0000-0000-00004F210000}"/>
    <cellStyle name="Total 2 8 9 4" xfId="4503" xr:uid="{00000000-0005-0000-0000-000050210000}"/>
    <cellStyle name="Total 2 9" xfId="2282" xr:uid="{00000000-0005-0000-0000-000051210000}"/>
    <cellStyle name="Total 2 9 10" xfId="2283" xr:uid="{00000000-0005-0000-0000-000052210000}"/>
    <cellStyle name="Total 2 9 10 2" xfId="6784" xr:uid="{00000000-0005-0000-0000-000053210000}"/>
    <cellStyle name="Total 2 9 10 3" xfId="8681" xr:uid="{00000000-0005-0000-0000-000054210000}"/>
    <cellStyle name="Total 2 9 10 4" xfId="4505" xr:uid="{00000000-0005-0000-0000-000055210000}"/>
    <cellStyle name="Total 2 9 11" xfId="2284" xr:uid="{00000000-0005-0000-0000-000056210000}"/>
    <cellStyle name="Total 2 9 11 2" xfId="6785" xr:uid="{00000000-0005-0000-0000-000057210000}"/>
    <cellStyle name="Total 2 9 11 3" xfId="8682" xr:uid="{00000000-0005-0000-0000-000058210000}"/>
    <cellStyle name="Total 2 9 11 4" xfId="4506" xr:uid="{00000000-0005-0000-0000-000059210000}"/>
    <cellStyle name="Total 2 9 12" xfId="2285" xr:uid="{00000000-0005-0000-0000-00005A210000}"/>
    <cellStyle name="Total 2 9 12 2" xfId="6786" xr:uid="{00000000-0005-0000-0000-00005B210000}"/>
    <cellStyle name="Total 2 9 12 3" xfId="8683" xr:uid="{00000000-0005-0000-0000-00005C210000}"/>
    <cellStyle name="Total 2 9 12 4" xfId="4507" xr:uid="{00000000-0005-0000-0000-00005D210000}"/>
    <cellStyle name="Total 2 9 13" xfId="2286" xr:uid="{00000000-0005-0000-0000-00005E210000}"/>
    <cellStyle name="Total 2 9 13 2" xfId="6787" xr:uid="{00000000-0005-0000-0000-00005F210000}"/>
    <cellStyle name="Total 2 9 13 3" xfId="8684" xr:uid="{00000000-0005-0000-0000-000060210000}"/>
    <cellStyle name="Total 2 9 13 4" xfId="4508" xr:uid="{00000000-0005-0000-0000-000061210000}"/>
    <cellStyle name="Total 2 9 14" xfId="2287" xr:uid="{00000000-0005-0000-0000-000062210000}"/>
    <cellStyle name="Total 2 9 14 2" xfId="6788" xr:uid="{00000000-0005-0000-0000-000063210000}"/>
    <cellStyle name="Total 2 9 14 3" xfId="8685" xr:uid="{00000000-0005-0000-0000-000064210000}"/>
    <cellStyle name="Total 2 9 14 4" xfId="4509" xr:uid="{00000000-0005-0000-0000-000065210000}"/>
    <cellStyle name="Total 2 9 15" xfId="2288" xr:uid="{00000000-0005-0000-0000-000066210000}"/>
    <cellStyle name="Total 2 9 15 2" xfId="6789" xr:uid="{00000000-0005-0000-0000-000067210000}"/>
    <cellStyle name="Total 2 9 15 3" xfId="8686" xr:uid="{00000000-0005-0000-0000-000068210000}"/>
    <cellStyle name="Total 2 9 15 4" xfId="4510" xr:uid="{00000000-0005-0000-0000-000069210000}"/>
    <cellStyle name="Total 2 9 16" xfId="2289" xr:uid="{00000000-0005-0000-0000-00006A210000}"/>
    <cellStyle name="Total 2 9 16 2" xfId="6790" xr:uid="{00000000-0005-0000-0000-00006B210000}"/>
    <cellStyle name="Total 2 9 16 3" xfId="8687" xr:uid="{00000000-0005-0000-0000-00006C210000}"/>
    <cellStyle name="Total 2 9 16 4" xfId="4511" xr:uid="{00000000-0005-0000-0000-00006D210000}"/>
    <cellStyle name="Total 2 9 17" xfId="2290" xr:uid="{00000000-0005-0000-0000-00006E210000}"/>
    <cellStyle name="Total 2 9 17 2" xfId="6791" xr:uid="{00000000-0005-0000-0000-00006F210000}"/>
    <cellStyle name="Total 2 9 17 3" xfId="8688" xr:uid="{00000000-0005-0000-0000-000070210000}"/>
    <cellStyle name="Total 2 9 17 4" xfId="4512" xr:uid="{00000000-0005-0000-0000-000071210000}"/>
    <cellStyle name="Total 2 9 18" xfId="2291" xr:uid="{00000000-0005-0000-0000-000072210000}"/>
    <cellStyle name="Total 2 9 18 2" xfId="6792" xr:uid="{00000000-0005-0000-0000-000073210000}"/>
    <cellStyle name="Total 2 9 18 3" xfId="8689" xr:uid="{00000000-0005-0000-0000-000074210000}"/>
    <cellStyle name="Total 2 9 18 4" xfId="4513" xr:uid="{00000000-0005-0000-0000-000075210000}"/>
    <cellStyle name="Total 2 9 19" xfId="2292" xr:uid="{00000000-0005-0000-0000-000076210000}"/>
    <cellStyle name="Total 2 9 19 2" xfId="6793" xr:uid="{00000000-0005-0000-0000-000077210000}"/>
    <cellStyle name="Total 2 9 19 3" xfId="8690" xr:uid="{00000000-0005-0000-0000-000078210000}"/>
    <cellStyle name="Total 2 9 19 4" xfId="4514" xr:uid="{00000000-0005-0000-0000-000079210000}"/>
    <cellStyle name="Total 2 9 2" xfId="2293" xr:uid="{00000000-0005-0000-0000-00007A210000}"/>
    <cellStyle name="Total 2 9 2 2" xfId="6794" xr:uid="{00000000-0005-0000-0000-00007B210000}"/>
    <cellStyle name="Total 2 9 2 3" xfId="8691" xr:uid="{00000000-0005-0000-0000-00007C210000}"/>
    <cellStyle name="Total 2 9 2 4" xfId="4515" xr:uid="{00000000-0005-0000-0000-00007D210000}"/>
    <cellStyle name="Total 2 9 20" xfId="2294" xr:uid="{00000000-0005-0000-0000-00007E210000}"/>
    <cellStyle name="Total 2 9 20 2" xfId="6795" xr:uid="{00000000-0005-0000-0000-00007F210000}"/>
    <cellStyle name="Total 2 9 20 3" xfId="8692" xr:uid="{00000000-0005-0000-0000-000080210000}"/>
    <cellStyle name="Total 2 9 20 4" xfId="4516" xr:uid="{00000000-0005-0000-0000-000081210000}"/>
    <cellStyle name="Total 2 9 21" xfId="2295" xr:uid="{00000000-0005-0000-0000-000082210000}"/>
    <cellStyle name="Total 2 9 21 2" xfId="6796" xr:uid="{00000000-0005-0000-0000-000083210000}"/>
    <cellStyle name="Total 2 9 21 3" xfId="8693" xr:uid="{00000000-0005-0000-0000-000084210000}"/>
    <cellStyle name="Total 2 9 21 4" xfId="4517" xr:uid="{00000000-0005-0000-0000-000085210000}"/>
    <cellStyle name="Total 2 9 22" xfId="2296" xr:uid="{00000000-0005-0000-0000-000086210000}"/>
    <cellStyle name="Total 2 9 22 2" xfId="6797" xr:uid="{00000000-0005-0000-0000-000087210000}"/>
    <cellStyle name="Total 2 9 22 3" xfId="8694" xr:uid="{00000000-0005-0000-0000-000088210000}"/>
    <cellStyle name="Total 2 9 22 4" xfId="4518" xr:uid="{00000000-0005-0000-0000-000089210000}"/>
    <cellStyle name="Total 2 9 23" xfId="2297" xr:uid="{00000000-0005-0000-0000-00008A210000}"/>
    <cellStyle name="Total 2 9 23 2" xfId="6798" xr:uid="{00000000-0005-0000-0000-00008B210000}"/>
    <cellStyle name="Total 2 9 23 3" xfId="8695" xr:uid="{00000000-0005-0000-0000-00008C210000}"/>
    <cellStyle name="Total 2 9 23 4" xfId="4519" xr:uid="{00000000-0005-0000-0000-00008D210000}"/>
    <cellStyle name="Total 2 9 24" xfId="6783" xr:uid="{00000000-0005-0000-0000-00008E210000}"/>
    <cellStyle name="Total 2 9 25" xfId="8680" xr:uid="{00000000-0005-0000-0000-00008F210000}"/>
    <cellStyle name="Total 2 9 26" xfId="4504" xr:uid="{00000000-0005-0000-0000-000090210000}"/>
    <cellStyle name="Total 2 9 3" xfId="2298" xr:uid="{00000000-0005-0000-0000-000091210000}"/>
    <cellStyle name="Total 2 9 3 2" xfId="6799" xr:uid="{00000000-0005-0000-0000-000092210000}"/>
    <cellStyle name="Total 2 9 3 3" xfId="8696" xr:uid="{00000000-0005-0000-0000-000093210000}"/>
    <cellStyle name="Total 2 9 3 4" xfId="4520" xr:uid="{00000000-0005-0000-0000-000094210000}"/>
    <cellStyle name="Total 2 9 4" xfId="2299" xr:uid="{00000000-0005-0000-0000-000095210000}"/>
    <cellStyle name="Total 2 9 4 2" xfId="6800" xr:uid="{00000000-0005-0000-0000-000096210000}"/>
    <cellStyle name="Total 2 9 4 3" xfId="8697" xr:uid="{00000000-0005-0000-0000-000097210000}"/>
    <cellStyle name="Total 2 9 4 4" xfId="4521" xr:uid="{00000000-0005-0000-0000-000098210000}"/>
    <cellStyle name="Total 2 9 5" xfId="2300" xr:uid="{00000000-0005-0000-0000-000099210000}"/>
    <cellStyle name="Total 2 9 5 2" xfId="6801" xr:uid="{00000000-0005-0000-0000-00009A210000}"/>
    <cellStyle name="Total 2 9 5 3" xfId="8698" xr:uid="{00000000-0005-0000-0000-00009B210000}"/>
    <cellStyle name="Total 2 9 5 4" xfId="4522" xr:uid="{00000000-0005-0000-0000-00009C210000}"/>
    <cellStyle name="Total 2 9 6" xfId="2301" xr:uid="{00000000-0005-0000-0000-00009D210000}"/>
    <cellStyle name="Total 2 9 6 2" xfId="6802" xr:uid="{00000000-0005-0000-0000-00009E210000}"/>
    <cellStyle name="Total 2 9 6 3" xfId="8699" xr:uid="{00000000-0005-0000-0000-00009F210000}"/>
    <cellStyle name="Total 2 9 6 4" xfId="4523" xr:uid="{00000000-0005-0000-0000-0000A0210000}"/>
    <cellStyle name="Total 2 9 7" xfId="2302" xr:uid="{00000000-0005-0000-0000-0000A1210000}"/>
    <cellStyle name="Total 2 9 7 2" xfId="6803" xr:uid="{00000000-0005-0000-0000-0000A2210000}"/>
    <cellStyle name="Total 2 9 7 3" xfId="8700" xr:uid="{00000000-0005-0000-0000-0000A3210000}"/>
    <cellStyle name="Total 2 9 7 4" xfId="4524" xr:uid="{00000000-0005-0000-0000-0000A4210000}"/>
    <cellStyle name="Total 2 9 8" xfId="2303" xr:uid="{00000000-0005-0000-0000-0000A5210000}"/>
    <cellStyle name="Total 2 9 8 2" xfId="6804" xr:uid="{00000000-0005-0000-0000-0000A6210000}"/>
    <cellStyle name="Total 2 9 8 3" xfId="8701" xr:uid="{00000000-0005-0000-0000-0000A7210000}"/>
    <cellStyle name="Total 2 9 8 4" xfId="4525" xr:uid="{00000000-0005-0000-0000-0000A8210000}"/>
    <cellStyle name="Total 2 9 9" xfId="2304" xr:uid="{00000000-0005-0000-0000-0000A9210000}"/>
    <cellStyle name="Total 2 9 9 2" xfId="6805" xr:uid="{00000000-0005-0000-0000-0000AA210000}"/>
    <cellStyle name="Total 2 9 9 3" xfId="8702" xr:uid="{00000000-0005-0000-0000-0000AB210000}"/>
    <cellStyle name="Total 2 9 9 4" xfId="4526" xr:uid="{00000000-0005-0000-0000-0000AC210000}"/>
    <cellStyle name="Total 3" xfId="6910" xr:uid="{00000000-0005-0000-0000-0000AD210000}"/>
    <cellStyle name="Total 4" xfId="4640" xr:uid="{00000000-0005-0000-0000-0000AE210000}"/>
    <cellStyle name="Total 5" xfId="6414" xr:uid="{00000000-0005-0000-0000-0000AF210000}"/>
    <cellStyle name="Total 6" xfId="2456" xr:uid="{00000000-0005-0000-0000-0000B0210000}"/>
    <cellStyle name="Tytuł" xfId="2305" xr:uid="{00000000-0005-0000-0000-0000B1210000}"/>
    <cellStyle name="UploadThisRowValue" xfId="70" xr:uid="{00000000-0005-0000-0000-0000B2210000}"/>
    <cellStyle name="Uwaga" xfId="2306" xr:uid="{00000000-0005-0000-0000-0000B3210000}"/>
    <cellStyle name="Uwaga 10" xfId="2307" xr:uid="{00000000-0005-0000-0000-0000B4210000}"/>
    <cellStyle name="Uwaga 10 2" xfId="6807" xr:uid="{00000000-0005-0000-0000-0000B5210000}"/>
    <cellStyle name="Uwaga 10 3" xfId="8704" xr:uid="{00000000-0005-0000-0000-0000B6210000}"/>
    <cellStyle name="Uwaga 10 4" xfId="4528" xr:uid="{00000000-0005-0000-0000-0000B7210000}"/>
    <cellStyle name="Uwaga 11" xfId="2308" xr:uid="{00000000-0005-0000-0000-0000B8210000}"/>
    <cellStyle name="Uwaga 11 2" xfId="6808" xr:uid="{00000000-0005-0000-0000-0000B9210000}"/>
    <cellStyle name="Uwaga 11 3" xfId="8705" xr:uid="{00000000-0005-0000-0000-0000BA210000}"/>
    <cellStyle name="Uwaga 11 4" xfId="4529" xr:uid="{00000000-0005-0000-0000-0000BB210000}"/>
    <cellStyle name="Uwaga 12" xfId="2309" xr:uid="{00000000-0005-0000-0000-0000BC210000}"/>
    <cellStyle name="Uwaga 12 2" xfId="6809" xr:uid="{00000000-0005-0000-0000-0000BD210000}"/>
    <cellStyle name="Uwaga 12 3" xfId="8706" xr:uid="{00000000-0005-0000-0000-0000BE210000}"/>
    <cellStyle name="Uwaga 12 4" xfId="4530" xr:uid="{00000000-0005-0000-0000-0000BF210000}"/>
    <cellStyle name="Uwaga 13" xfId="2310" xr:uid="{00000000-0005-0000-0000-0000C0210000}"/>
    <cellStyle name="Uwaga 13 2" xfId="6810" xr:uid="{00000000-0005-0000-0000-0000C1210000}"/>
    <cellStyle name="Uwaga 13 3" xfId="8707" xr:uid="{00000000-0005-0000-0000-0000C2210000}"/>
    <cellStyle name="Uwaga 13 4" xfId="4531" xr:uid="{00000000-0005-0000-0000-0000C3210000}"/>
    <cellStyle name="Uwaga 14" xfId="2311" xr:uid="{00000000-0005-0000-0000-0000C4210000}"/>
    <cellStyle name="Uwaga 14 2" xfId="6811" xr:uid="{00000000-0005-0000-0000-0000C5210000}"/>
    <cellStyle name="Uwaga 14 3" xfId="8708" xr:uid="{00000000-0005-0000-0000-0000C6210000}"/>
    <cellStyle name="Uwaga 14 4" xfId="4532" xr:uid="{00000000-0005-0000-0000-0000C7210000}"/>
    <cellStyle name="Uwaga 15" xfId="2312" xr:uid="{00000000-0005-0000-0000-0000C8210000}"/>
    <cellStyle name="Uwaga 15 2" xfId="6812" xr:uid="{00000000-0005-0000-0000-0000C9210000}"/>
    <cellStyle name="Uwaga 15 3" xfId="8709" xr:uid="{00000000-0005-0000-0000-0000CA210000}"/>
    <cellStyle name="Uwaga 15 4" xfId="4533" xr:uid="{00000000-0005-0000-0000-0000CB210000}"/>
    <cellStyle name="Uwaga 16" xfId="2313" xr:uid="{00000000-0005-0000-0000-0000CC210000}"/>
    <cellStyle name="Uwaga 16 2" xfId="6813" xr:uid="{00000000-0005-0000-0000-0000CD210000}"/>
    <cellStyle name="Uwaga 16 3" xfId="8710" xr:uid="{00000000-0005-0000-0000-0000CE210000}"/>
    <cellStyle name="Uwaga 16 4" xfId="4534" xr:uid="{00000000-0005-0000-0000-0000CF210000}"/>
    <cellStyle name="Uwaga 17" xfId="2314" xr:uid="{00000000-0005-0000-0000-0000D0210000}"/>
    <cellStyle name="Uwaga 17 2" xfId="6814" xr:uid="{00000000-0005-0000-0000-0000D1210000}"/>
    <cellStyle name="Uwaga 17 3" xfId="8711" xr:uid="{00000000-0005-0000-0000-0000D2210000}"/>
    <cellStyle name="Uwaga 17 4" xfId="4535" xr:uid="{00000000-0005-0000-0000-0000D3210000}"/>
    <cellStyle name="Uwaga 18" xfId="2315" xr:uid="{00000000-0005-0000-0000-0000D4210000}"/>
    <cellStyle name="Uwaga 18 2" xfId="6815" xr:uid="{00000000-0005-0000-0000-0000D5210000}"/>
    <cellStyle name="Uwaga 18 3" xfId="8712" xr:uid="{00000000-0005-0000-0000-0000D6210000}"/>
    <cellStyle name="Uwaga 18 4" xfId="4536" xr:uid="{00000000-0005-0000-0000-0000D7210000}"/>
    <cellStyle name="Uwaga 19" xfId="2316" xr:uid="{00000000-0005-0000-0000-0000D8210000}"/>
    <cellStyle name="Uwaga 19 2" xfId="6816" xr:uid="{00000000-0005-0000-0000-0000D9210000}"/>
    <cellStyle name="Uwaga 19 3" xfId="8713" xr:uid="{00000000-0005-0000-0000-0000DA210000}"/>
    <cellStyle name="Uwaga 19 4" xfId="4537" xr:uid="{00000000-0005-0000-0000-0000DB210000}"/>
    <cellStyle name="Uwaga 2" xfId="2317" xr:uid="{00000000-0005-0000-0000-0000DC210000}"/>
    <cellStyle name="Uwaga 2 10" xfId="2318" xr:uid="{00000000-0005-0000-0000-0000DD210000}"/>
    <cellStyle name="Uwaga 2 10 2" xfId="6818" xr:uid="{00000000-0005-0000-0000-0000DE210000}"/>
    <cellStyle name="Uwaga 2 10 3" xfId="8715" xr:uid="{00000000-0005-0000-0000-0000DF210000}"/>
    <cellStyle name="Uwaga 2 10 4" xfId="4539" xr:uid="{00000000-0005-0000-0000-0000E0210000}"/>
    <cellStyle name="Uwaga 2 11" xfId="2319" xr:uid="{00000000-0005-0000-0000-0000E1210000}"/>
    <cellStyle name="Uwaga 2 11 2" xfId="6819" xr:uid="{00000000-0005-0000-0000-0000E2210000}"/>
    <cellStyle name="Uwaga 2 11 3" xfId="8716" xr:uid="{00000000-0005-0000-0000-0000E3210000}"/>
    <cellStyle name="Uwaga 2 11 4" xfId="4540" xr:uid="{00000000-0005-0000-0000-0000E4210000}"/>
    <cellStyle name="Uwaga 2 12" xfId="2320" xr:uid="{00000000-0005-0000-0000-0000E5210000}"/>
    <cellStyle name="Uwaga 2 12 2" xfId="6820" xr:uid="{00000000-0005-0000-0000-0000E6210000}"/>
    <cellStyle name="Uwaga 2 12 3" xfId="8717" xr:uid="{00000000-0005-0000-0000-0000E7210000}"/>
    <cellStyle name="Uwaga 2 12 4" xfId="4541" xr:uid="{00000000-0005-0000-0000-0000E8210000}"/>
    <cellStyle name="Uwaga 2 13" xfId="2321" xr:uid="{00000000-0005-0000-0000-0000E9210000}"/>
    <cellStyle name="Uwaga 2 13 2" xfId="6821" xr:uid="{00000000-0005-0000-0000-0000EA210000}"/>
    <cellStyle name="Uwaga 2 13 3" xfId="8718" xr:uid="{00000000-0005-0000-0000-0000EB210000}"/>
    <cellStyle name="Uwaga 2 13 4" xfId="4542" xr:uid="{00000000-0005-0000-0000-0000EC210000}"/>
    <cellStyle name="Uwaga 2 14" xfId="2322" xr:uid="{00000000-0005-0000-0000-0000ED210000}"/>
    <cellStyle name="Uwaga 2 14 2" xfId="6822" xr:uid="{00000000-0005-0000-0000-0000EE210000}"/>
    <cellStyle name="Uwaga 2 14 3" xfId="8719" xr:uid="{00000000-0005-0000-0000-0000EF210000}"/>
    <cellStyle name="Uwaga 2 14 4" xfId="4543" xr:uid="{00000000-0005-0000-0000-0000F0210000}"/>
    <cellStyle name="Uwaga 2 15" xfId="2323" xr:uid="{00000000-0005-0000-0000-0000F1210000}"/>
    <cellStyle name="Uwaga 2 15 2" xfId="6823" xr:uid="{00000000-0005-0000-0000-0000F2210000}"/>
    <cellStyle name="Uwaga 2 15 3" xfId="8720" xr:uid="{00000000-0005-0000-0000-0000F3210000}"/>
    <cellStyle name="Uwaga 2 15 4" xfId="4544" xr:uid="{00000000-0005-0000-0000-0000F4210000}"/>
    <cellStyle name="Uwaga 2 16" xfId="2324" xr:uid="{00000000-0005-0000-0000-0000F5210000}"/>
    <cellStyle name="Uwaga 2 16 2" xfId="6824" xr:uid="{00000000-0005-0000-0000-0000F6210000}"/>
    <cellStyle name="Uwaga 2 16 3" xfId="8721" xr:uid="{00000000-0005-0000-0000-0000F7210000}"/>
    <cellStyle name="Uwaga 2 16 4" xfId="4545" xr:uid="{00000000-0005-0000-0000-0000F8210000}"/>
    <cellStyle name="Uwaga 2 17" xfId="2325" xr:uid="{00000000-0005-0000-0000-0000F9210000}"/>
    <cellStyle name="Uwaga 2 17 2" xfId="6825" xr:uid="{00000000-0005-0000-0000-0000FA210000}"/>
    <cellStyle name="Uwaga 2 17 3" xfId="8722" xr:uid="{00000000-0005-0000-0000-0000FB210000}"/>
    <cellStyle name="Uwaga 2 17 4" xfId="4546" xr:uid="{00000000-0005-0000-0000-0000FC210000}"/>
    <cellStyle name="Uwaga 2 18" xfId="2326" xr:uid="{00000000-0005-0000-0000-0000FD210000}"/>
    <cellStyle name="Uwaga 2 18 2" xfId="6826" xr:uid="{00000000-0005-0000-0000-0000FE210000}"/>
    <cellStyle name="Uwaga 2 18 3" xfId="8723" xr:uid="{00000000-0005-0000-0000-0000FF210000}"/>
    <cellStyle name="Uwaga 2 18 4" xfId="4547" xr:uid="{00000000-0005-0000-0000-000000220000}"/>
    <cellStyle name="Uwaga 2 19" xfId="2327" xr:uid="{00000000-0005-0000-0000-000001220000}"/>
    <cellStyle name="Uwaga 2 19 2" xfId="6827" xr:uid="{00000000-0005-0000-0000-000002220000}"/>
    <cellStyle name="Uwaga 2 19 3" xfId="8724" xr:uid="{00000000-0005-0000-0000-000003220000}"/>
    <cellStyle name="Uwaga 2 19 4" xfId="4548" xr:uid="{00000000-0005-0000-0000-000004220000}"/>
    <cellStyle name="Uwaga 2 2" xfId="2328" xr:uid="{00000000-0005-0000-0000-000005220000}"/>
    <cellStyle name="Uwaga 2 2 2" xfId="6828" xr:uid="{00000000-0005-0000-0000-000006220000}"/>
    <cellStyle name="Uwaga 2 2 3" xfId="8725" xr:uid="{00000000-0005-0000-0000-000007220000}"/>
    <cellStyle name="Uwaga 2 2 4" xfId="4549" xr:uid="{00000000-0005-0000-0000-000008220000}"/>
    <cellStyle name="Uwaga 2 20" xfId="2329" xr:uid="{00000000-0005-0000-0000-000009220000}"/>
    <cellStyle name="Uwaga 2 20 2" xfId="6829" xr:uid="{00000000-0005-0000-0000-00000A220000}"/>
    <cellStyle name="Uwaga 2 20 3" xfId="8726" xr:uid="{00000000-0005-0000-0000-00000B220000}"/>
    <cellStyle name="Uwaga 2 20 4" xfId="4550" xr:uid="{00000000-0005-0000-0000-00000C220000}"/>
    <cellStyle name="Uwaga 2 21" xfId="2330" xr:uid="{00000000-0005-0000-0000-00000D220000}"/>
    <cellStyle name="Uwaga 2 21 2" xfId="6830" xr:uid="{00000000-0005-0000-0000-00000E220000}"/>
    <cellStyle name="Uwaga 2 21 3" xfId="8727" xr:uid="{00000000-0005-0000-0000-00000F220000}"/>
    <cellStyle name="Uwaga 2 21 4" xfId="4551" xr:uid="{00000000-0005-0000-0000-000010220000}"/>
    <cellStyle name="Uwaga 2 22" xfId="2331" xr:uid="{00000000-0005-0000-0000-000011220000}"/>
    <cellStyle name="Uwaga 2 22 2" xfId="6831" xr:uid="{00000000-0005-0000-0000-000012220000}"/>
    <cellStyle name="Uwaga 2 22 3" xfId="8728" xr:uid="{00000000-0005-0000-0000-000013220000}"/>
    <cellStyle name="Uwaga 2 22 4" xfId="4552" xr:uid="{00000000-0005-0000-0000-000014220000}"/>
    <cellStyle name="Uwaga 2 23" xfId="2332" xr:uid="{00000000-0005-0000-0000-000015220000}"/>
    <cellStyle name="Uwaga 2 23 2" xfId="6832" xr:uid="{00000000-0005-0000-0000-000016220000}"/>
    <cellStyle name="Uwaga 2 23 3" xfId="8729" xr:uid="{00000000-0005-0000-0000-000017220000}"/>
    <cellStyle name="Uwaga 2 23 4" xfId="4553" xr:uid="{00000000-0005-0000-0000-000018220000}"/>
    <cellStyle name="Uwaga 2 24" xfId="6817" xr:uid="{00000000-0005-0000-0000-000019220000}"/>
    <cellStyle name="Uwaga 2 25" xfId="8714" xr:uid="{00000000-0005-0000-0000-00001A220000}"/>
    <cellStyle name="Uwaga 2 26" xfId="4538" xr:uid="{00000000-0005-0000-0000-00001B220000}"/>
    <cellStyle name="Uwaga 2 3" xfId="2333" xr:uid="{00000000-0005-0000-0000-00001C220000}"/>
    <cellStyle name="Uwaga 2 3 2" xfId="6833" xr:uid="{00000000-0005-0000-0000-00001D220000}"/>
    <cellStyle name="Uwaga 2 3 3" xfId="8730" xr:uid="{00000000-0005-0000-0000-00001E220000}"/>
    <cellStyle name="Uwaga 2 3 4" xfId="4554" xr:uid="{00000000-0005-0000-0000-00001F220000}"/>
    <cellStyle name="Uwaga 2 4" xfId="2334" xr:uid="{00000000-0005-0000-0000-000020220000}"/>
    <cellStyle name="Uwaga 2 4 2" xfId="6834" xr:uid="{00000000-0005-0000-0000-000021220000}"/>
    <cellStyle name="Uwaga 2 4 3" xfId="8731" xr:uid="{00000000-0005-0000-0000-000022220000}"/>
    <cellStyle name="Uwaga 2 4 4" xfId="4555" xr:uid="{00000000-0005-0000-0000-000023220000}"/>
    <cellStyle name="Uwaga 2 5" xfId="2335" xr:uid="{00000000-0005-0000-0000-000024220000}"/>
    <cellStyle name="Uwaga 2 5 2" xfId="6835" xr:uid="{00000000-0005-0000-0000-000025220000}"/>
    <cellStyle name="Uwaga 2 5 3" xfId="8732" xr:uid="{00000000-0005-0000-0000-000026220000}"/>
    <cellStyle name="Uwaga 2 5 4" xfId="4556" xr:uid="{00000000-0005-0000-0000-000027220000}"/>
    <cellStyle name="Uwaga 2 6" xfId="2336" xr:uid="{00000000-0005-0000-0000-000028220000}"/>
    <cellStyle name="Uwaga 2 6 2" xfId="6836" xr:uid="{00000000-0005-0000-0000-000029220000}"/>
    <cellStyle name="Uwaga 2 6 3" xfId="8733" xr:uid="{00000000-0005-0000-0000-00002A220000}"/>
    <cellStyle name="Uwaga 2 6 4" xfId="4557" xr:uid="{00000000-0005-0000-0000-00002B220000}"/>
    <cellStyle name="Uwaga 2 7" xfId="2337" xr:uid="{00000000-0005-0000-0000-00002C220000}"/>
    <cellStyle name="Uwaga 2 7 2" xfId="6837" xr:uid="{00000000-0005-0000-0000-00002D220000}"/>
    <cellStyle name="Uwaga 2 7 3" xfId="8734" xr:uid="{00000000-0005-0000-0000-00002E220000}"/>
    <cellStyle name="Uwaga 2 7 4" xfId="4558" xr:uid="{00000000-0005-0000-0000-00002F220000}"/>
    <cellStyle name="Uwaga 2 8" xfId="2338" xr:uid="{00000000-0005-0000-0000-000030220000}"/>
    <cellStyle name="Uwaga 2 8 2" xfId="6838" xr:uid="{00000000-0005-0000-0000-000031220000}"/>
    <cellStyle name="Uwaga 2 8 3" xfId="8735" xr:uid="{00000000-0005-0000-0000-000032220000}"/>
    <cellStyle name="Uwaga 2 8 4" xfId="4559" xr:uid="{00000000-0005-0000-0000-000033220000}"/>
    <cellStyle name="Uwaga 2 9" xfId="2339" xr:uid="{00000000-0005-0000-0000-000034220000}"/>
    <cellStyle name="Uwaga 2 9 2" xfId="6839" xr:uid="{00000000-0005-0000-0000-000035220000}"/>
    <cellStyle name="Uwaga 2 9 3" xfId="8736" xr:uid="{00000000-0005-0000-0000-000036220000}"/>
    <cellStyle name="Uwaga 2 9 4" xfId="4560" xr:uid="{00000000-0005-0000-0000-000037220000}"/>
    <cellStyle name="Uwaga 20" xfId="2340" xr:uid="{00000000-0005-0000-0000-000038220000}"/>
    <cellStyle name="Uwaga 20 2" xfId="6840" xr:uid="{00000000-0005-0000-0000-000039220000}"/>
    <cellStyle name="Uwaga 20 3" xfId="8737" xr:uid="{00000000-0005-0000-0000-00003A220000}"/>
    <cellStyle name="Uwaga 20 4" xfId="4561" xr:uid="{00000000-0005-0000-0000-00003B220000}"/>
    <cellStyle name="Uwaga 21" xfId="2341" xr:uid="{00000000-0005-0000-0000-00003C220000}"/>
    <cellStyle name="Uwaga 21 2" xfId="6841" xr:uid="{00000000-0005-0000-0000-00003D220000}"/>
    <cellStyle name="Uwaga 21 3" xfId="8738" xr:uid="{00000000-0005-0000-0000-00003E220000}"/>
    <cellStyle name="Uwaga 21 4" xfId="4562" xr:uid="{00000000-0005-0000-0000-00003F220000}"/>
    <cellStyle name="Uwaga 22" xfId="2342" xr:uid="{00000000-0005-0000-0000-000040220000}"/>
    <cellStyle name="Uwaga 22 2" xfId="6842" xr:uid="{00000000-0005-0000-0000-000041220000}"/>
    <cellStyle name="Uwaga 22 3" xfId="8739" xr:uid="{00000000-0005-0000-0000-000042220000}"/>
    <cellStyle name="Uwaga 22 4" xfId="4563" xr:uid="{00000000-0005-0000-0000-000043220000}"/>
    <cellStyle name="Uwaga 23" xfId="2343" xr:uid="{00000000-0005-0000-0000-000044220000}"/>
    <cellStyle name="Uwaga 23 2" xfId="6843" xr:uid="{00000000-0005-0000-0000-000045220000}"/>
    <cellStyle name="Uwaga 23 3" xfId="8740" xr:uid="{00000000-0005-0000-0000-000046220000}"/>
    <cellStyle name="Uwaga 23 4" xfId="4564" xr:uid="{00000000-0005-0000-0000-000047220000}"/>
    <cellStyle name="Uwaga 24" xfId="2344" xr:uid="{00000000-0005-0000-0000-000048220000}"/>
    <cellStyle name="Uwaga 24 2" xfId="6844" xr:uid="{00000000-0005-0000-0000-000049220000}"/>
    <cellStyle name="Uwaga 24 3" xfId="8741" xr:uid="{00000000-0005-0000-0000-00004A220000}"/>
    <cellStyle name="Uwaga 24 4" xfId="4565" xr:uid="{00000000-0005-0000-0000-00004B220000}"/>
    <cellStyle name="Uwaga 25" xfId="2345" xr:uid="{00000000-0005-0000-0000-00004C220000}"/>
    <cellStyle name="Uwaga 25 2" xfId="6845" xr:uid="{00000000-0005-0000-0000-00004D220000}"/>
    <cellStyle name="Uwaga 25 3" xfId="8742" xr:uid="{00000000-0005-0000-0000-00004E220000}"/>
    <cellStyle name="Uwaga 25 4" xfId="4566" xr:uid="{00000000-0005-0000-0000-00004F220000}"/>
    <cellStyle name="Uwaga 26" xfId="6806" xr:uid="{00000000-0005-0000-0000-000050220000}"/>
    <cellStyle name="Uwaga 27" xfId="8703" xr:uid="{00000000-0005-0000-0000-000051220000}"/>
    <cellStyle name="Uwaga 28" xfId="4527" xr:uid="{00000000-0005-0000-0000-000052220000}"/>
    <cellStyle name="Uwaga 3" xfId="2346" xr:uid="{00000000-0005-0000-0000-000053220000}"/>
    <cellStyle name="Uwaga 3 10" xfId="2347" xr:uid="{00000000-0005-0000-0000-000054220000}"/>
    <cellStyle name="Uwaga 3 10 2" xfId="6847" xr:uid="{00000000-0005-0000-0000-000055220000}"/>
    <cellStyle name="Uwaga 3 10 3" xfId="8744" xr:uid="{00000000-0005-0000-0000-000056220000}"/>
    <cellStyle name="Uwaga 3 10 4" xfId="4568" xr:uid="{00000000-0005-0000-0000-000057220000}"/>
    <cellStyle name="Uwaga 3 11" xfId="2348" xr:uid="{00000000-0005-0000-0000-000058220000}"/>
    <cellStyle name="Uwaga 3 11 2" xfId="6848" xr:uid="{00000000-0005-0000-0000-000059220000}"/>
    <cellStyle name="Uwaga 3 11 3" xfId="8745" xr:uid="{00000000-0005-0000-0000-00005A220000}"/>
    <cellStyle name="Uwaga 3 11 4" xfId="4569" xr:uid="{00000000-0005-0000-0000-00005B220000}"/>
    <cellStyle name="Uwaga 3 12" xfId="2349" xr:uid="{00000000-0005-0000-0000-00005C220000}"/>
    <cellStyle name="Uwaga 3 12 2" xfId="6849" xr:uid="{00000000-0005-0000-0000-00005D220000}"/>
    <cellStyle name="Uwaga 3 12 3" xfId="8746" xr:uid="{00000000-0005-0000-0000-00005E220000}"/>
    <cellStyle name="Uwaga 3 12 4" xfId="4570" xr:uid="{00000000-0005-0000-0000-00005F220000}"/>
    <cellStyle name="Uwaga 3 13" xfId="2350" xr:uid="{00000000-0005-0000-0000-000060220000}"/>
    <cellStyle name="Uwaga 3 13 2" xfId="6850" xr:uid="{00000000-0005-0000-0000-000061220000}"/>
    <cellStyle name="Uwaga 3 13 3" xfId="8747" xr:uid="{00000000-0005-0000-0000-000062220000}"/>
    <cellStyle name="Uwaga 3 13 4" xfId="4571" xr:uid="{00000000-0005-0000-0000-000063220000}"/>
    <cellStyle name="Uwaga 3 14" xfId="2351" xr:uid="{00000000-0005-0000-0000-000064220000}"/>
    <cellStyle name="Uwaga 3 14 2" xfId="6851" xr:uid="{00000000-0005-0000-0000-000065220000}"/>
    <cellStyle name="Uwaga 3 14 3" xfId="8748" xr:uid="{00000000-0005-0000-0000-000066220000}"/>
    <cellStyle name="Uwaga 3 14 4" xfId="4572" xr:uid="{00000000-0005-0000-0000-000067220000}"/>
    <cellStyle name="Uwaga 3 15" xfId="2352" xr:uid="{00000000-0005-0000-0000-000068220000}"/>
    <cellStyle name="Uwaga 3 15 2" xfId="6852" xr:uid="{00000000-0005-0000-0000-000069220000}"/>
    <cellStyle name="Uwaga 3 15 3" xfId="8749" xr:uid="{00000000-0005-0000-0000-00006A220000}"/>
    <cellStyle name="Uwaga 3 15 4" xfId="4573" xr:uid="{00000000-0005-0000-0000-00006B220000}"/>
    <cellStyle name="Uwaga 3 16" xfId="2353" xr:uid="{00000000-0005-0000-0000-00006C220000}"/>
    <cellStyle name="Uwaga 3 16 2" xfId="6853" xr:uid="{00000000-0005-0000-0000-00006D220000}"/>
    <cellStyle name="Uwaga 3 16 3" xfId="8750" xr:uid="{00000000-0005-0000-0000-00006E220000}"/>
    <cellStyle name="Uwaga 3 16 4" xfId="4574" xr:uid="{00000000-0005-0000-0000-00006F220000}"/>
    <cellStyle name="Uwaga 3 17" xfId="2354" xr:uid="{00000000-0005-0000-0000-000070220000}"/>
    <cellStyle name="Uwaga 3 17 2" xfId="6854" xr:uid="{00000000-0005-0000-0000-000071220000}"/>
    <cellStyle name="Uwaga 3 17 3" xfId="8751" xr:uid="{00000000-0005-0000-0000-000072220000}"/>
    <cellStyle name="Uwaga 3 17 4" xfId="4575" xr:uid="{00000000-0005-0000-0000-000073220000}"/>
    <cellStyle name="Uwaga 3 18" xfId="2355" xr:uid="{00000000-0005-0000-0000-000074220000}"/>
    <cellStyle name="Uwaga 3 18 2" xfId="6855" xr:uid="{00000000-0005-0000-0000-000075220000}"/>
    <cellStyle name="Uwaga 3 18 3" xfId="8752" xr:uid="{00000000-0005-0000-0000-000076220000}"/>
    <cellStyle name="Uwaga 3 18 4" xfId="4576" xr:uid="{00000000-0005-0000-0000-000077220000}"/>
    <cellStyle name="Uwaga 3 19" xfId="2356" xr:uid="{00000000-0005-0000-0000-000078220000}"/>
    <cellStyle name="Uwaga 3 19 2" xfId="6856" xr:uid="{00000000-0005-0000-0000-000079220000}"/>
    <cellStyle name="Uwaga 3 19 3" xfId="8753" xr:uid="{00000000-0005-0000-0000-00007A220000}"/>
    <cellStyle name="Uwaga 3 19 4" xfId="4577" xr:uid="{00000000-0005-0000-0000-00007B220000}"/>
    <cellStyle name="Uwaga 3 2" xfId="2357" xr:uid="{00000000-0005-0000-0000-00007C220000}"/>
    <cellStyle name="Uwaga 3 2 2" xfId="6857" xr:uid="{00000000-0005-0000-0000-00007D220000}"/>
    <cellStyle name="Uwaga 3 2 3" xfId="8754" xr:uid="{00000000-0005-0000-0000-00007E220000}"/>
    <cellStyle name="Uwaga 3 2 4" xfId="4578" xr:uid="{00000000-0005-0000-0000-00007F220000}"/>
    <cellStyle name="Uwaga 3 20" xfId="2358" xr:uid="{00000000-0005-0000-0000-000080220000}"/>
    <cellStyle name="Uwaga 3 20 2" xfId="6858" xr:uid="{00000000-0005-0000-0000-000081220000}"/>
    <cellStyle name="Uwaga 3 20 3" xfId="8755" xr:uid="{00000000-0005-0000-0000-000082220000}"/>
    <cellStyle name="Uwaga 3 20 4" xfId="4579" xr:uid="{00000000-0005-0000-0000-000083220000}"/>
    <cellStyle name="Uwaga 3 21" xfId="2359" xr:uid="{00000000-0005-0000-0000-000084220000}"/>
    <cellStyle name="Uwaga 3 21 2" xfId="6859" xr:uid="{00000000-0005-0000-0000-000085220000}"/>
    <cellStyle name="Uwaga 3 21 3" xfId="8756" xr:uid="{00000000-0005-0000-0000-000086220000}"/>
    <cellStyle name="Uwaga 3 21 4" xfId="4580" xr:uid="{00000000-0005-0000-0000-000087220000}"/>
    <cellStyle name="Uwaga 3 22" xfId="2360" xr:uid="{00000000-0005-0000-0000-000088220000}"/>
    <cellStyle name="Uwaga 3 22 2" xfId="6860" xr:uid="{00000000-0005-0000-0000-000089220000}"/>
    <cellStyle name="Uwaga 3 22 3" xfId="8757" xr:uid="{00000000-0005-0000-0000-00008A220000}"/>
    <cellStyle name="Uwaga 3 22 4" xfId="4581" xr:uid="{00000000-0005-0000-0000-00008B220000}"/>
    <cellStyle name="Uwaga 3 23" xfId="2361" xr:uid="{00000000-0005-0000-0000-00008C220000}"/>
    <cellStyle name="Uwaga 3 23 2" xfId="6861" xr:uid="{00000000-0005-0000-0000-00008D220000}"/>
    <cellStyle name="Uwaga 3 23 3" xfId="8758" xr:uid="{00000000-0005-0000-0000-00008E220000}"/>
    <cellStyle name="Uwaga 3 23 4" xfId="4582" xr:uid="{00000000-0005-0000-0000-00008F220000}"/>
    <cellStyle name="Uwaga 3 24" xfId="6846" xr:uid="{00000000-0005-0000-0000-000090220000}"/>
    <cellStyle name="Uwaga 3 25" xfId="8743" xr:uid="{00000000-0005-0000-0000-000091220000}"/>
    <cellStyle name="Uwaga 3 26" xfId="4567" xr:uid="{00000000-0005-0000-0000-000092220000}"/>
    <cellStyle name="Uwaga 3 3" xfId="2362" xr:uid="{00000000-0005-0000-0000-000093220000}"/>
    <cellStyle name="Uwaga 3 3 2" xfId="6862" xr:uid="{00000000-0005-0000-0000-000094220000}"/>
    <cellStyle name="Uwaga 3 3 3" xfId="8759" xr:uid="{00000000-0005-0000-0000-000095220000}"/>
    <cellStyle name="Uwaga 3 3 4" xfId="4583" xr:uid="{00000000-0005-0000-0000-000096220000}"/>
    <cellStyle name="Uwaga 3 4" xfId="2363" xr:uid="{00000000-0005-0000-0000-000097220000}"/>
    <cellStyle name="Uwaga 3 4 2" xfId="6863" xr:uid="{00000000-0005-0000-0000-000098220000}"/>
    <cellStyle name="Uwaga 3 4 3" xfId="8760" xr:uid="{00000000-0005-0000-0000-000099220000}"/>
    <cellStyle name="Uwaga 3 4 4" xfId="4584" xr:uid="{00000000-0005-0000-0000-00009A220000}"/>
    <cellStyle name="Uwaga 3 5" xfId="2364" xr:uid="{00000000-0005-0000-0000-00009B220000}"/>
    <cellStyle name="Uwaga 3 5 2" xfId="6864" xr:uid="{00000000-0005-0000-0000-00009C220000}"/>
    <cellStyle name="Uwaga 3 5 3" xfId="8761" xr:uid="{00000000-0005-0000-0000-00009D220000}"/>
    <cellStyle name="Uwaga 3 5 4" xfId="4585" xr:uid="{00000000-0005-0000-0000-00009E220000}"/>
    <cellStyle name="Uwaga 3 6" xfId="2365" xr:uid="{00000000-0005-0000-0000-00009F220000}"/>
    <cellStyle name="Uwaga 3 6 2" xfId="6865" xr:uid="{00000000-0005-0000-0000-0000A0220000}"/>
    <cellStyle name="Uwaga 3 6 3" xfId="8762" xr:uid="{00000000-0005-0000-0000-0000A1220000}"/>
    <cellStyle name="Uwaga 3 6 4" xfId="4586" xr:uid="{00000000-0005-0000-0000-0000A2220000}"/>
    <cellStyle name="Uwaga 3 7" xfId="2366" xr:uid="{00000000-0005-0000-0000-0000A3220000}"/>
    <cellStyle name="Uwaga 3 7 2" xfId="6866" xr:uid="{00000000-0005-0000-0000-0000A4220000}"/>
    <cellStyle name="Uwaga 3 7 3" xfId="8763" xr:uid="{00000000-0005-0000-0000-0000A5220000}"/>
    <cellStyle name="Uwaga 3 7 4" xfId="4587" xr:uid="{00000000-0005-0000-0000-0000A6220000}"/>
    <cellStyle name="Uwaga 3 8" xfId="2367" xr:uid="{00000000-0005-0000-0000-0000A7220000}"/>
    <cellStyle name="Uwaga 3 8 2" xfId="6867" xr:uid="{00000000-0005-0000-0000-0000A8220000}"/>
    <cellStyle name="Uwaga 3 8 3" xfId="8764" xr:uid="{00000000-0005-0000-0000-0000A9220000}"/>
    <cellStyle name="Uwaga 3 8 4" xfId="4588" xr:uid="{00000000-0005-0000-0000-0000AA220000}"/>
    <cellStyle name="Uwaga 3 9" xfId="2368" xr:uid="{00000000-0005-0000-0000-0000AB220000}"/>
    <cellStyle name="Uwaga 3 9 2" xfId="6868" xr:uid="{00000000-0005-0000-0000-0000AC220000}"/>
    <cellStyle name="Uwaga 3 9 3" xfId="8765" xr:uid="{00000000-0005-0000-0000-0000AD220000}"/>
    <cellStyle name="Uwaga 3 9 4" xfId="4589" xr:uid="{00000000-0005-0000-0000-0000AE220000}"/>
    <cellStyle name="Uwaga 4" xfId="2369" xr:uid="{00000000-0005-0000-0000-0000AF220000}"/>
    <cellStyle name="Uwaga 4 2" xfId="6869" xr:uid="{00000000-0005-0000-0000-0000B0220000}"/>
    <cellStyle name="Uwaga 4 3" xfId="8766" xr:uid="{00000000-0005-0000-0000-0000B1220000}"/>
    <cellStyle name="Uwaga 4 4" xfId="4590" xr:uid="{00000000-0005-0000-0000-0000B2220000}"/>
    <cellStyle name="Uwaga 5" xfId="2370" xr:uid="{00000000-0005-0000-0000-0000B3220000}"/>
    <cellStyle name="Uwaga 5 2" xfId="6870" xr:uid="{00000000-0005-0000-0000-0000B4220000}"/>
    <cellStyle name="Uwaga 5 3" xfId="8767" xr:uid="{00000000-0005-0000-0000-0000B5220000}"/>
    <cellStyle name="Uwaga 5 4" xfId="4591" xr:uid="{00000000-0005-0000-0000-0000B6220000}"/>
    <cellStyle name="Uwaga 6" xfId="2371" xr:uid="{00000000-0005-0000-0000-0000B7220000}"/>
    <cellStyle name="Uwaga 6 2" xfId="6871" xr:uid="{00000000-0005-0000-0000-0000B8220000}"/>
    <cellStyle name="Uwaga 6 3" xfId="8768" xr:uid="{00000000-0005-0000-0000-0000B9220000}"/>
    <cellStyle name="Uwaga 6 4" xfId="4592" xr:uid="{00000000-0005-0000-0000-0000BA220000}"/>
    <cellStyle name="Uwaga 7" xfId="2372" xr:uid="{00000000-0005-0000-0000-0000BB220000}"/>
    <cellStyle name="Uwaga 7 2" xfId="6872" xr:uid="{00000000-0005-0000-0000-0000BC220000}"/>
    <cellStyle name="Uwaga 7 3" xfId="8769" xr:uid="{00000000-0005-0000-0000-0000BD220000}"/>
    <cellStyle name="Uwaga 7 4" xfId="4593" xr:uid="{00000000-0005-0000-0000-0000BE220000}"/>
    <cellStyle name="Uwaga 8" xfId="2373" xr:uid="{00000000-0005-0000-0000-0000BF220000}"/>
    <cellStyle name="Uwaga 8 2" xfId="6873" xr:uid="{00000000-0005-0000-0000-0000C0220000}"/>
    <cellStyle name="Uwaga 8 3" xfId="8770" xr:uid="{00000000-0005-0000-0000-0000C1220000}"/>
    <cellStyle name="Uwaga 8 4" xfId="4594" xr:uid="{00000000-0005-0000-0000-0000C2220000}"/>
    <cellStyle name="Uwaga 9" xfId="2374" xr:uid="{00000000-0005-0000-0000-0000C3220000}"/>
    <cellStyle name="Uwaga 9 2" xfId="6874" xr:uid="{00000000-0005-0000-0000-0000C4220000}"/>
    <cellStyle name="Uwaga 9 3" xfId="8771" xr:uid="{00000000-0005-0000-0000-0000C5220000}"/>
    <cellStyle name="Uwaga 9 4" xfId="4595" xr:uid="{00000000-0005-0000-0000-0000C6220000}"/>
    <cellStyle name="Warning Text" xfId="71" builtinId="11" customBuiltin="1"/>
    <cellStyle name="Warning Text 2" xfId="2375" xr:uid="{00000000-0005-0000-0000-0000C8220000}"/>
    <cellStyle name="Warning Text 3" xfId="6907" xr:uid="{00000000-0005-0000-0000-0000C9220000}"/>
    <cellStyle name="Złe" xfId="2376" xr:uid="{00000000-0005-0000-0000-0000CA220000}"/>
  </cellStyles>
  <dxfs count="29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CCCCFF"/>
        </patternFill>
      </fill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CCFF"/>
      <color rgb="FF333333"/>
      <color rgb="FF003366"/>
      <color rgb="FFFFCC99"/>
      <color rgb="FF008000"/>
      <color rgb="FFD8D8D8"/>
      <color rgb="FF003300"/>
      <color rgb="FFE7E7E7"/>
      <color rgb="FFE1E1E1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) School Information'!C13"/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Relationship Id="rId5" Type="http://schemas.openxmlformats.org/officeDocument/2006/relationships/hyperlink" Target="#'1) School Information'!C20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1481375</xdr:colOff>
      <xdr:row>1</xdr:row>
      <xdr:rowOff>55564</xdr:rowOff>
    </xdr:from>
    <xdr:to>
      <xdr:col>4</xdr:col>
      <xdr:colOff>1900081</xdr:colOff>
      <xdr:row>6</xdr:row>
      <xdr:rowOff>17464</xdr:rowOff>
    </xdr:to>
    <xdr:pic>
      <xdr:nvPicPr>
        <xdr:cNvPr id="20653" name="Picture 1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310050" y="255589"/>
          <a:ext cx="32095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52917</xdr:colOff>
      <xdr:row>2</xdr:row>
      <xdr:rowOff>63500</xdr:rowOff>
    </xdr:from>
    <xdr:to>
      <xdr:col>3</xdr:col>
      <xdr:colOff>455083</xdr:colOff>
      <xdr:row>4</xdr:row>
      <xdr:rowOff>137584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3917" y="455083"/>
          <a:ext cx="846666" cy="45508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1565925</xdr:colOff>
      <xdr:row>1</xdr:row>
      <xdr:rowOff>175072</xdr:rowOff>
    </xdr:from>
    <xdr:to>
      <xdr:col>2</xdr:col>
      <xdr:colOff>2694089</xdr:colOff>
      <xdr:row>6</xdr:row>
      <xdr:rowOff>136972</xdr:rowOff>
    </xdr:to>
    <xdr:pic>
      <xdr:nvPicPr>
        <xdr:cNvPr id="43527" name="Picture 3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A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153300" y="365890"/>
          <a:ext cx="307729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4914900</xdr:colOff>
      <xdr:row>12</xdr:row>
      <xdr:rowOff>30480</xdr:rowOff>
    </xdr:from>
    <xdr:to>
      <xdr:col>3</xdr:col>
      <xdr:colOff>131064</xdr:colOff>
      <xdr:row>12</xdr:row>
      <xdr:rowOff>176784</xdr:rowOff>
    </xdr:to>
    <xdr:pic>
      <xdr:nvPicPr>
        <xdr:cNvPr id="2" name="Picture 1">
          <a:hlinkClick xmlns:r="http://schemas.openxmlformats.org/officeDocument/2006/relationships" r:id="rId3" tooltip="Select School Name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3017520"/>
          <a:ext cx="146304" cy="146304"/>
        </a:xfrm>
        <a:prstGeom prst="rect">
          <a:avLst/>
        </a:prstGeom>
      </xdr:spPr>
    </xdr:pic>
    <xdr:clientData/>
  </xdr:twoCellAnchor>
  <xdr:twoCellAnchor editAs="oneCell">
    <xdr:from>
      <xdr:col>2</xdr:col>
      <xdr:colOff>4914900</xdr:colOff>
      <xdr:row>19</xdr:row>
      <xdr:rowOff>30480</xdr:rowOff>
    </xdr:from>
    <xdr:to>
      <xdr:col>3</xdr:col>
      <xdr:colOff>131064</xdr:colOff>
      <xdr:row>19</xdr:row>
      <xdr:rowOff>176784</xdr:rowOff>
    </xdr:to>
    <xdr:pic>
      <xdr:nvPicPr>
        <xdr:cNvPr id="4" name="Picture 3">
          <a:hlinkClick xmlns:r="http://schemas.openxmlformats.org/officeDocument/2006/relationships" r:id="rId5" tooltip="Select Academic Year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4732020"/>
          <a:ext cx="146304" cy="1463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5</xdr:row>
      <xdr:rowOff>19050</xdr:rowOff>
    </xdr:from>
    <xdr:to>
      <xdr:col>10</xdr:col>
      <xdr:colOff>95250</xdr:colOff>
      <xdr:row>21</xdr:row>
      <xdr:rowOff>28575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82100" y="1162050"/>
          <a:ext cx="561975" cy="2676525"/>
        </a:xfrm>
        <a:prstGeom prst="rightBrace">
          <a:avLst/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257175</xdr:colOff>
      <xdr:row>5</xdr:row>
      <xdr:rowOff>38100</xdr:rowOff>
    </xdr:from>
    <xdr:to>
      <xdr:col>11</xdr:col>
      <xdr:colOff>895350</xdr:colOff>
      <xdr:row>18</xdr:row>
      <xdr:rowOff>171449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906000" y="1181100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ENROLLMENT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B5:H19)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Enrollment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342899</xdr:colOff>
      <xdr:row>68</xdr:row>
      <xdr:rowOff>704849</xdr:rowOff>
    </xdr:from>
    <xdr:to>
      <xdr:col>11</xdr:col>
      <xdr:colOff>990600</xdr:colOff>
      <xdr:row>76</xdr:row>
      <xdr:rowOff>200023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325099" y="12725399"/>
          <a:ext cx="1695451" cy="205739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b="1" i="1" spc="500" baseline="0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b="1" i="0">
              <a:solidFill>
                <a:sysClr val="windowText" lastClr="000000"/>
              </a:solidFill>
            </a:rPr>
            <a:t>Enrollment by Grade</a:t>
          </a:r>
        </a:p>
        <a:p>
          <a:pPr algn="ctr"/>
          <a:r>
            <a:rPr lang="en-US" sz="1150" i="1" baseline="0">
              <a:solidFill>
                <a:sysClr val="windowText" lastClr="000000"/>
              </a:solidFill>
            </a:rPr>
            <a:t>should equal</a:t>
          </a:r>
        </a:p>
        <a:p>
          <a:pPr algn="ctr"/>
          <a:r>
            <a:rPr lang="en-US" sz="1150" b="1" i="0" baseline="0">
              <a:solidFill>
                <a:sysClr val="windowText" lastClr="000000"/>
              </a:solidFill>
            </a:rPr>
            <a:t>Enrollment by District</a:t>
          </a:r>
          <a:br>
            <a:rPr lang="en-US" sz="1150" i="1" baseline="0">
              <a:solidFill>
                <a:sysClr val="windowText" lastClr="000000"/>
              </a:solidFill>
            </a:rPr>
          </a:b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b="1" i="1" baseline="0">
              <a:solidFill>
                <a:srgbClr val="FF0000"/>
              </a:solidFill>
            </a:rPr>
            <a:t>RED Numbers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indicate that corrections are necessary.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152400</xdr:colOff>
      <xdr:row>69</xdr:row>
      <xdr:rowOff>123826</xdr:rowOff>
    </xdr:from>
    <xdr:to>
      <xdr:col>10</xdr:col>
      <xdr:colOff>152400</xdr:colOff>
      <xdr:row>73</xdr:row>
      <xdr:rowOff>57150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753600" y="13563601"/>
          <a:ext cx="561975" cy="695324"/>
        </a:xfrm>
        <a:prstGeom prst="rightBrace">
          <a:avLst>
            <a:gd name="adj1" fmla="val 15113"/>
            <a:gd name="adj2" fmla="val 50000"/>
          </a:avLst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3</xdr:row>
      <xdr:rowOff>137584</xdr:rowOff>
    </xdr:from>
    <xdr:to>
      <xdr:col>11</xdr:col>
      <xdr:colOff>695325</xdr:colOff>
      <xdr:row>39</xdr:row>
      <xdr:rowOff>19050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20650" y="941917"/>
          <a:ext cx="542925" cy="7162800"/>
        </a:xfrm>
        <a:prstGeom prst="rightBrace">
          <a:avLst/>
        </a:prstGeom>
        <a:ln>
          <a:solidFill>
            <a:srgbClr val="0033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762000</xdr:colOff>
      <xdr:row>18</xdr:row>
      <xdr:rowOff>38100</xdr:rowOff>
    </xdr:from>
    <xdr:to>
      <xdr:col>13</xdr:col>
      <xdr:colOff>352425</xdr:colOff>
      <xdr:row>31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401675" y="3952875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FTE Staffing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B11:H39)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Personnel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</xdr:colOff>
      <xdr:row>3</xdr:row>
      <xdr:rowOff>85725</xdr:rowOff>
    </xdr:from>
    <xdr:to>
      <xdr:col>1</xdr:col>
      <xdr:colOff>2286001</xdr:colOff>
      <xdr:row>6</xdr:row>
      <xdr:rowOff>276225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2875" y="885825"/>
          <a:ext cx="2257426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400" b="1"/>
            <a:t>STAFFING PLAN</a:t>
          </a:r>
        </a:p>
        <a:p>
          <a:pPr algn="ctr"/>
          <a:r>
            <a:rPr lang="en-US" sz="1400" b="1"/>
            <a:t>FTE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dkielar\Local%20Settings\Temporary%20Internet%20Files\OLK21\Accrued_Inter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ckjo\AppData\Local\Microsoft\Windows\Temporary%20Internet%20Files\Content.Outlook\BD55YZIN\X_djh_New%20Application%20Budget%20and%20Cash%20Flow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ed interest Bond"/>
      <sheetName val="Sheet1"/>
      <sheetName val="Bond Amortization1"/>
      <sheetName val="Bond Amortization1 (2)"/>
      <sheetName val="Bond Amortization1 (3)"/>
      <sheetName val="Bond Discount"/>
      <sheetName val="Balance Sheet"/>
      <sheetName val="Bond Closing Costs Amortization"/>
      <sheetName val="Grants"/>
      <sheetName val="AR Grants"/>
      <sheetName val="AR School Districts"/>
      <sheetName val="All"/>
      <sheetName val="Facility"/>
      <sheetName val="Technology"/>
      <sheetName val="Curriculum"/>
      <sheetName val="Salary Accts &amp; Unions"/>
      <sheetName val="Validation Tabl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Guidance -- "/>
      <sheetName val="General Template Instructions"/>
      <sheetName val="New Application Budget ---&gt;"/>
      <sheetName val="School Info"/>
      <sheetName val="Enrollment"/>
      <sheetName val="Personnel"/>
      <sheetName val="Assumptions"/>
      <sheetName val="5 YR Budget"/>
      <sheetName val="Start-Up Budget"/>
      <sheetName val="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N66" t="str">
            <v>Positions</v>
          </cell>
        </row>
        <row r="67">
          <cell r="AN67" t="str">
            <v>Executive Management</v>
          </cell>
        </row>
        <row r="68">
          <cell r="AN68" t="str">
            <v>Instructional Management</v>
          </cell>
        </row>
        <row r="69">
          <cell r="AN69" t="str">
            <v>Deans, Directors &amp; Coordinators</v>
          </cell>
        </row>
        <row r="70">
          <cell r="AN70" t="str">
            <v>CFO / Director of Finance</v>
          </cell>
        </row>
        <row r="71">
          <cell r="AN71" t="str">
            <v>Operation / Business Manager</v>
          </cell>
        </row>
        <row r="72">
          <cell r="AN72" t="str">
            <v>Administrative Staff</v>
          </cell>
        </row>
        <row r="73">
          <cell r="AN73" t="str">
            <v>Other - Administrative</v>
          </cell>
        </row>
        <row r="74">
          <cell r="AN74" t="str">
            <v>Teachers - Regular</v>
          </cell>
        </row>
        <row r="75">
          <cell r="AN75" t="str">
            <v>Teachers - SPED</v>
          </cell>
        </row>
        <row r="76">
          <cell r="AN76" t="str">
            <v>Substitute Teachers</v>
          </cell>
        </row>
        <row r="77">
          <cell r="AN77" t="str">
            <v>Teaching Assistants</v>
          </cell>
        </row>
        <row r="78">
          <cell r="AN78" t="str">
            <v>Specialty Teachers</v>
          </cell>
        </row>
        <row r="79">
          <cell r="AN79" t="str">
            <v>Aides</v>
          </cell>
        </row>
        <row r="80">
          <cell r="AN80" t="str">
            <v>Therapists &amp; Counselors</v>
          </cell>
        </row>
        <row r="81">
          <cell r="AN81" t="str">
            <v xml:space="preserve">Other - Instructional </v>
          </cell>
        </row>
        <row r="82">
          <cell r="AN82" t="str">
            <v>Nurse</v>
          </cell>
        </row>
        <row r="83">
          <cell r="AN83" t="str">
            <v>Librarian</v>
          </cell>
        </row>
        <row r="84">
          <cell r="AN84" t="str">
            <v>Custodian</v>
          </cell>
        </row>
        <row r="85">
          <cell r="AN85" t="str">
            <v>Security</v>
          </cell>
        </row>
        <row r="86">
          <cell r="AN86" t="str">
            <v xml:space="preserve">Other - Non-Instructional 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ontextures.com/xlDataVal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333333"/>
    <pageSetUpPr fitToPage="1"/>
  </sheetPr>
  <dimension ref="B1:F26"/>
  <sheetViews>
    <sheetView showGridLines="0" tabSelected="1" zoomScaleNormal="100" zoomScaleSheetLayoutView="100" workbookViewId="0">
      <selection activeCell="H16" sqref="H16"/>
    </sheetView>
  </sheetViews>
  <sheetFormatPr defaultColWidth="8.81640625" defaultRowHeight="15"/>
  <cols>
    <col min="1" max="1" width="5.7265625" style="1" customWidth="1"/>
    <col min="2" max="2" width="2.7265625" style="1" customWidth="1"/>
    <col min="3" max="3" width="4" style="1" customWidth="1"/>
    <col min="4" max="4" width="41.81640625" style="1" customWidth="1"/>
    <col min="5" max="5" width="55.26953125" style="1" customWidth="1"/>
    <col min="6" max="6" width="2.7265625" style="1" customWidth="1"/>
    <col min="7" max="16384" width="8.81640625" style="1"/>
  </cols>
  <sheetData>
    <row r="1" spans="2:6" ht="15.5" thickBot="1"/>
    <row r="2" spans="2:6">
      <c r="B2" s="279"/>
      <c r="C2" s="280"/>
      <c r="D2" s="280"/>
      <c r="E2" s="280"/>
      <c r="F2" s="281"/>
    </row>
    <row r="3" spans="2:6">
      <c r="B3" s="282"/>
      <c r="F3" s="283"/>
    </row>
    <row r="4" spans="2:6">
      <c r="B4" s="282"/>
      <c r="F4" s="283"/>
    </row>
    <row r="5" spans="2:6">
      <c r="B5" s="282"/>
      <c r="F5" s="283"/>
    </row>
    <row r="6" spans="2:6">
      <c r="B6" s="282"/>
      <c r="F6" s="283"/>
    </row>
    <row r="7" spans="2:6" ht="37">
      <c r="B7" s="284"/>
      <c r="C7" s="285" t="s">
        <v>361</v>
      </c>
      <c r="D7" s="286"/>
      <c r="E7" s="287"/>
      <c r="F7" s="288"/>
    </row>
    <row r="8" spans="2:6">
      <c r="B8" s="282"/>
      <c r="C8" s="3"/>
      <c r="D8" s="3"/>
      <c r="F8" s="283"/>
    </row>
    <row r="9" spans="2:6">
      <c r="B9" s="282"/>
      <c r="C9" s="231" t="s">
        <v>212</v>
      </c>
      <c r="D9" s="231"/>
      <c r="E9" s="231"/>
      <c r="F9" s="283"/>
    </row>
    <row r="10" spans="2:6" ht="25" customHeight="1">
      <c r="B10" s="282"/>
      <c r="C10" s="293" t="s">
        <v>223</v>
      </c>
      <c r="E10" s="294"/>
      <c r="F10" s="283"/>
    </row>
    <row r="11" spans="2:6">
      <c r="B11" s="282"/>
      <c r="C11" s="295"/>
      <c r="D11" s="296" t="s">
        <v>213</v>
      </c>
      <c r="E11" s="297" t="s">
        <v>221</v>
      </c>
      <c r="F11" s="283"/>
    </row>
    <row r="12" spans="2:6">
      <c r="B12" s="282"/>
      <c r="C12" s="295"/>
      <c r="D12" s="298" t="s">
        <v>214</v>
      </c>
      <c r="E12" s="297" t="s">
        <v>222</v>
      </c>
      <c r="F12" s="283"/>
    </row>
    <row r="13" spans="2:6" ht="25" customHeight="1">
      <c r="B13" s="282"/>
      <c r="C13" s="293" t="s">
        <v>224</v>
      </c>
      <c r="F13" s="283"/>
    </row>
    <row r="14" spans="2:6" ht="30">
      <c r="B14" s="282"/>
      <c r="D14" s="478" t="s">
        <v>247</v>
      </c>
      <c r="E14" s="300" t="s">
        <v>370</v>
      </c>
      <c r="F14" s="283"/>
    </row>
    <row r="15" spans="2:6" ht="30">
      <c r="B15" s="282"/>
      <c r="D15" s="478" t="s">
        <v>248</v>
      </c>
      <c r="E15" s="300" t="s">
        <v>225</v>
      </c>
      <c r="F15" s="283"/>
    </row>
    <row r="16" spans="2:6" ht="30">
      <c r="B16" s="282"/>
      <c r="D16" s="299" t="s">
        <v>249</v>
      </c>
      <c r="E16" s="300" t="s">
        <v>483</v>
      </c>
      <c r="F16" s="283"/>
    </row>
    <row r="17" spans="2:6" ht="31.9" customHeight="1">
      <c r="B17" s="282"/>
      <c r="D17" s="478" t="s">
        <v>369</v>
      </c>
      <c r="E17" s="300" t="s">
        <v>371</v>
      </c>
      <c r="F17" s="283"/>
    </row>
    <row r="18" spans="2:6">
      <c r="B18" s="282"/>
      <c r="C18" s="3"/>
      <c r="D18" s="301"/>
      <c r="F18" s="283"/>
    </row>
    <row r="19" spans="2:6">
      <c r="B19" s="282"/>
      <c r="C19" s="231" t="s">
        <v>215</v>
      </c>
      <c r="D19" s="231"/>
      <c r="E19" s="231"/>
      <c r="F19" s="283"/>
    </row>
    <row r="20" spans="2:6" ht="25" customHeight="1">
      <c r="B20" s="282"/>
      <c r="C20" s="10"/>
      <c r="D20" s="10"/>
      <c r="F20" s="283"/>
    </row>
    <row r="21" spans="2:6">
      <c r="B21" s="282"/>
      <c r="C21" s="235"/>
      <c r="D21" s="392" t="s">
        <v>228</v>
      </c>
      <c r="E21" s="4"/>
      <c r="F21" s="283"/>
    </row>
    <row r="22" spans="2:6" ht="5.15" customHeight="1">
      <c r="B22" s="282"/>
      <c r="C22"/>
      <c r="E22" s="4"/>
      <c r="F22" s="283"/>
    </row>
    <row r="23" spans="2:6">
      <c r="B23" s="282"/>
      <c r="C23" s="236"/>
      <c r="D23" s="302" t="s">
        <v>246</v>
      </c>
      <c r="E23" s="4"/>
      <c r="F23" s="283"/>
    </row>
    <row r="24" spans="2:6" ht="5.15" customHeight="1">
      <c r="B24" s="282"/>
      <c r="C24"/>
      <c r="D24" s="302"/>
      <c r="E24" s="4"/>
      <c r="F24" s="283"/>
    </row>
    <row r="25" spans="2:6" s="4" customFormat="1" ht="31.5" customHeight="1">
      <c r="B25" s="289"/>
      <c r="C25" s="237"/>
      <c r="D25" s="510" t="s">
        <v>229</v>
      </c>
      <c r="E25" s="511"/>
      <c r="F25" s="291"/>
    </row>
    <row r="26" spans="2:6" ht="15" customHeight="1" thickBot="1">
      <c r="B26" s="290"/>
      <c r="C26" s="303"/>
      <c r="D26" s="303"/>
      <c r="E26" s="409" t="s">
        <v>1918</v>
      </c>
      <c r="F26" s="292"/>
    </row>
  </sheetData>
  <sheetProtection algorithmName="SHA-512" hashValue="9CkQcmWF+FAGKYE3FAEmHDcZyGbl3yVWR7GlNTkvCDgp6MnCNWeGT9bZBkbSIB43Chxaxj/gXhbYSvbQrWxHhQ==" saltValue="Eh4yMzeVfpqfKLL20aoIxQ==" spinCount="100000" sheet="1" selectLockedCells="1" selectUnlockedCells="1"/>
  <customSheetViews>
    <customSheetView guid="{5E4DC421-887D-9843-8B54-CF861F76B668}" scale="150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  <customSheetView guid="{7E5415B2-297C-4CDE-9A5E-CCA4F5662440}" scale="150" showPageBreaks="1" printArea="1" view="pageBreakPreview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</customSheetViews>
  <mergeCells count="1">
    <mergeCell ref="D25:E25"/>
  </mergeCells>
  <phoneticPr fontId="5" type="noConversion"/>
  <hyperlinks>
    <hyperlink ref="D14" location="'1) School Information'!B11" display="1) School Information" xr:uid="{00000000-0004-0000-0000-000000000000}"/>
    <hyperlink ref="D15" location="'2) Enrollment Chart'!D7" display="2) Enrollment Chart" xr:uid="{00000000-0004-0000-0000-000001000000}"/>
    <hyperlink ref="D11" location="INSTRUCTIONS!C4" display="Instructions" xr:uid="{00000000-0004-0000-0000-000002000000}"/>
    <hyperlink ref="D12" location="'Funding by District'!A1" display="Funding by District" xr:uid="{00000000-0004-0000-0000-000003000000}"/>
    <hyperlink ref="D16" location="'3) Staffing Plan'!D12" display="3) Staffing Plan" xr:uid="{00000000-0004-0000-0000-000004000000}"/>
    <hyperlink ref="D17" location="'4) 5 YR Budget &amp; Cash Flow Adj'!N6" display="4) 5 YR Budget &amp; Cash Flow Adj" xr:uid="{00000000-0004-0000-0000-000005000000}"/>
  </hyperlinks>
  <printOptions horizontalCentered="1"/>
  <pageMargins left="0.7" right="0.7" top="0.85" bottom="0.75" header="0.3" footer="0.3"/>
  <pageSetup scale="8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333333"/>
    <pageSetUpPr fitToPage="1"/>
  </sheetPr>
  <dimension ref="B1:H685"/>
  <sheetViews>
    <sheetView showGridLines="0" zoomScaleNormal="100" zoomScaleSheetLayoutView="85" zoomScalePageLayoutView="80" workbookViewId="0">
      <pane ySplit="5" topLeftCell="A6" activePane="bottomLeft" state="frozen"/>
      <selection activeCell="F7" sqref="F7"/>
      <selection pane="bottomLeft" activeCell="D683" sqref="D683"/>
    </sheetView>
  </sheetViews>
  <sheetFormatPr defaultColWidth="10.26953125" defaultRowHeight="15"/>
  <cols>
    <col min="1" max="1" width="3.7265625" style="27" customWidth="1"/>
    <col min="2" max="2" width="4.7265625" style="27" customWidth="1"/>
    <col min="3" max="3" width="17" style="27" customWidth="1"/>
    <col min="4" max="4" width="50.453125" style="27" bestFit="1" customWidth="1"/>
    <col min="5" max="5" width="28.81640625" style="27" customWidth="1"/>
    <col min="6" max="6" width="29.54296875" style="27" customWidth="1"/>
    <col min="7" max="237" width="10.26953125" style="27"/>
    <col min="238" max="238" width="3.7265625" style="27" customWidth="1"/>
    <col min="239" max="239" width="5.26953125" style="27" customWidth="1"/>
    <col min="240" max="240" width="9.453125" style="27" bestFit="1" customWidth="1"/>
    <col min="241" max="241" width="25.7265625" style="27" bestFit="1" customWidth="1"/>
    <col min="242" max="243" width="21.7265625" style="27" customWidth="1"/>
    <col min="244" max="244" width="10.26953125" style="27" customWidth="1"/>
    <col min="245" max="245" width="5.26953125" style="27" customWidth="1"/>
    <col min="246" max="246" width="9.453125" style="27" bestFit="1" customWidth="1"/>
    <col min="247" max="247" width="25.7265625" style="27" bestFit="1" customWidth="1"/>
    <col min="248" max="248" width="21" style="27" customWidth="1"/>
    <col min="249" max="249" width="20.26953125" style="27" customWidth="1"/>
    <col min="250" max="493" width="10.26953125" style="27"/>
    <col min="494" max="494" width="3.7265625" style="27" customWidth="1"/>
    <col min="495" max="495" width="5.26953125" style="27" customWidth="1"/>
    <col min="496" max="496" width="9.453125" style="27" bestFit="1" customWidth="1"/>
    <col min="497" max="497" width="25.7265625" style="27" bestFit="1" customWidth="1"/>
    <col min="498" max="499" width="21.7265625" style="27" customWidth="1"/>
    <col min="500" max="500" width="10.26953125" style="27" customWidth="1"/>
    <col min="501" max="501" width="5.26953125" style="27" customWidth="1"/>
    <col min="502" max="502" width="9.453125" style="27" bestFit="1" customWidth="1"/>
    <col min="503" max="503" width="25.7265625" style="27" bestFit="1" customWidth="1"/>
    <col min="504" max="504" width="21" style="27" customWidth="1"/>
    <col min="505" max="505" width="20.26953125" style="27" customWidth="1"/>
    <col min="506" max="749" width="10.26953125" style="27"/>
    <col min="750" max="750" width="3.7265625" style="27" customWidth="1"/>
    <col min="751" max="751" width="5.26953125" style="27" customWidth="1"/>
    <col min="752" max="752" width="9.453125" style="27" bestFit="1" customWidth="1"/>
    <col min="753" max="753" width="25.7265625" style="27" bestFit="1" customWidth="1"/>
    <col min="754" max="755" width="21.7265625" style="27" customWidth="1"/>
    <col min="756" max="756" width="10.26953125" style="27" customWidth="1"/>
    <col min="757" max="757" width="5.26953125" style="27" customWidth="1"/>
    <col min="758" max="758" width="9.453125" style="27" bestFit="1" customWidth="1"/>
    <col min="759" max="759" width="25.7265625" style="27" bestFit="1" customWidth="1"/>
    <col min="760" max="760" width="21" style="27" customWidth="1"/>
    <col min="761" max="761" width="20.26953125" style="27" customWidth="1"/>
    <col min="762" max="1005" width="10.26953125" style="27"/>
    <col min="1006" max="1006" width="3.7265625" style="27" customWidth="1"/>
    <col min="1007" max="1007" width="5.26953125" style="27" customWidth="1"/>
    <col min="1008" max="1008" width="9.453125" style="27" bestFit="1" customWidth="1"/>
    <col min="1009" max="1009" width="25.7265625" style="27" bestFit="1" customWidth="1"/>
    <col min="1010" max="1011" width="21.7265625" style="27" customWidth="1"/>
    <col min="1012" max="1012" width="10.26953125" style="27" customWidth="1"/>
    <col min="1013" max="1013" width="5.26953125" style="27" customWidth="1"/>
    <col min="1014" max="1014" width="9.453125" style="27" bestFit="1" customWidth="1"/>
    <col min="1015" max="1015" width="25.7265625" style="27" bestFit="1" customWidth="1"/>
    <col min="1016" max="1016" width="21" style="27" customWidth="1"/>
    <col min="1017" max="1017" width="20.26953125" style="27" customWidth="1"/>
    <col min="1018" max="1261" width="10.26953125" style="27"/>
    <col min="1262" max="1262" width="3.7265625" style="27" customWidth="1"/>
    <col min="1263" max="1263" width="5.26953125" style="27" customWidth="1"/>
    <col min="1264" max="1264" width="9.453125" style="27" bestFit="1" customWidth="1"/>
    <col min="1265" max="1265" width="25.7265625" style="27" bestFit="1" customWidth="1"/>
    <col min="1266" max="1267" width="21.7265625" style="27" customWidth="1"/>
    <col min="1268" max="1268" width="10.26953125" style="27" customWidth="1"/>
    <col min="1269" max="1269" width="5.26953125" style="27" customWidth="1"/>
    <col min="1270" max="1270" width="9.453125" style="27" bestFit="1" customWidth="1"/>
    <col min="1271" max="1271" width="25.7265625" style="27" bestFit="1" customWidth="1"/>
    <col min="1272" max="1272" width="21" style="27" customWidth="1"/>
    <col min="1273" max="1273" width="20.26953125" style="27" customWidth="1"/>
    <col min="1274" max="1517" width="10.26953125" style="27"/>
    <col min="1518" max="1518" width="3.7265625" style="27" customWidth="1"/>
    <col min="1519" max="1519" width="5.26953125" style="27" customWidth="1"/>
    <col min="1520" max="1520" width="9.453125" style="27" bestFit="1" customWidth="1"/>
    <col min="1521" max="1521" width="25.7265625" style="27" bestFit="1" customWidth="1"/>
    <col min="1522" max="1523" width="21.7265625" style="27" customWidth="1"/>
    <col min="1524" max="1524" width="10.26953125" style="27" customWidth="1"/>
    <col min="1525" max="1525" width="5.26953125" style="27" customWidth="1"/>
    <col min="1526" max="1526" width="9.453125" style="27" bestFit="1" customWidth="1"/>
    <col min="1527" max="1527" width="25.7265625" style="27" bestFit="1" customWidth="1"/>
    <col min="1528" max="1528" width="21" style="27" customWidth="1"/>
    <col min="1529" max="1529" width="20.26953125" style="27" customWidth="1"/>
    <col min="1530" max="1773" width="10.26953125" style="27"/>
    <col min="1774" max="1774" width="3.7265625" style="27" customWidth="1"/>
    <col min="1775" max="1775" width="5.26953125" style="27" customWidth="1"/>
    <col min="1776" max="1776" width="9.453125" style="27" bestFit="1" customWidth="1"/>
    <col min="1777" max="1777" width="25.7265625" style="27" bestFit="1" customWidth="1"/>
    <col min="1778" max="1779" width="21.7265625" style="27" customWidth="1"/>
    <col min="1780" max="1780" width="10.26953125" style="27" customWidth="1"/>
    <col min="1781" max="1781" width="5.26953125" style="27" customWidth="1"/>
    <col min="1782" max="1782" width="9.453125" style="27" bestFit="1" customWidth="1"/>
    <col min="1783" max="1783" width="25.7265625" style="27" bestFit="1" customWidth="1"/>
    <col min="1784" max="1784" width="21" style="27" customWidth="1"/>
    <col min="1785" max="1785" width="20.26953125" style="27" customWidth="1"/>
    <col min="1786" max="2029" width="10.26953125" style="27"/>
    <col min="2030" max="2030" width="3.7265625" style="27" customWidth="1"/>
    <col min="2031" max="2031" width="5.26953125" style="27" customWidth="1"/>
    <col min="2032" max="2032" width="9.453125" style="27" bestFit="1" customWidth="1"/>
    <col min="2033" max="2033" width="25.7265625" style="27" bestFit="1" customWidth="1"/>
    <col min="2034" max="2035" width="21.7265625" style="27" customWidth="1"/>
    <col min="2036" max="2036" width="10.26953125" style="27" customWidth="1"/>
    <col min="2037" max="2037" width="5.26953125" style="27" customWidth="1"/>
    <col min="2038" max="2038" width="9.453125" style="27" bestFit="1" customWidth="1"/>
    <col min="2039" max="2039" width="25.7265625" style="27" bestFit="1" customWidth="1"/>
    <col min="2040" max="2040" width="21" style="27" customWidth="1"/>
    <col min="2041" max="2041" width="20.26953125" style="27" customWidth="1"/>
    <col min="2042" max="2285" width="10.26953125" style="27"/>
    <col min="2286" max="2286" width="3.7265625" style="27" customWidth="1"/>
    <col min="2287" max="2287" width="5.26953125" style="27" customWidth="1"/>
    <col min="2288" max="2288" width="9.453125" style="27" bestFit="1" customWidth="1"/>
    <col min="2289" max="2289" width="25.7265625" style="27" bestFit="1" customWidth="1"/>
    <col min="2290" max="2291" width="21.7265625" style="27" customWidth="1"/>
    <col min="2292" max="2292" width="10.26953125" style="27" customWidth="1"/>
    <col min="2293" max="2293" width="5.26953125" style="27" customWidth="1"/>
    <col min="2294" max="2294" width="9.453125" style="27" bestFit="1" customWidth="1"/>
    <col min="2295" max="2295" width="25.7265625" style="27" bestFit="1" customWidth="1"/>
    <col min="2296" max="2296" width="21" style="27" customWidth="1"/>
    <col min="2297" max="2297" width="20.26953125" style="27" customWidth="1"/>
    <col min="2298" max="2541" width="10.26953125" style="27"/>
    <col min="2542" max="2542" width="3.7265625" style="27" customWidth="1"/>
    <col min="2543" max="2543" width="5.26953125" style="27" customWidth="1"/>
    <col min="2544" max="2544" width="9.453125" style="27" bestFit="1" customWidth="1"/>
    <col min="2545" max="2545" width="25.7265625" style="27" bestFit="1" customWidth="1"/>
    <col min="2546" max="2547" width="21.7265625" style="27" customWidth="1"/>
    <col min="2548" max="2548" width="10.26953125" style="27" customWidth="1"/>
    <col min="2549" max="2549" width="5.26953125" style="27" customWidth="1"/>
    <col min="2550" max="2550" width="9.453125" style="27" bestFit="1" customWidth="1"/>
    <col min="2551" max="2551" width="25.7265625" style="27" bestFit="1" customWidth="1"/>
    <col min="2552" max="2552" width="21" style="27" customWidth="1"/>
    <col min="2553" max="2553" width="20.26953125" style="27" customWidth="1"/>
    <col min="2554" max="2797" width="10.26953125" style="27"/>
    <col min="2798" max="2798" width="3.7265625" style="27" customWidth="1"/>
    <col min="2799" max="2799" width="5.26953125" style="27" customWidth="1"/>
    <col min="2800" max="2800" width="9.453125" style="27" bestFit="1" customWidth="1"/>
    <col min="2801" max="2801" width="25.7265625" style="27" bestFit="1" customWidth="1"/>
    <col min="2802" max="2803" width="21.7265625" style="27" customWidth="1"/>
    <col min="2804" max="2804" width="10.26953125" style="27" customWidth="1"/>
    <col min="2805" max="2805" width="5.26953125" style="27" customWidth="1"/>
    <col min="2806" max="2806" width="9.453125" style="27" bestFit="1" customWidth="1"/>
    <col min="2807" max="2807" width="25.7265625" style="27" bestFit="1" customWidth="1"/>
    <col min="2808" max="2808" width="21" style="27" customWidth="1"/>
    <col min="2809" max="2809" width="20.26953125" style="27" customWidth="1"/>
    <col min="2810" max="3053" width="10.26953125" style="27"/>
    <col min="3054" max="3054" width="3.7265625" style="27" customWidth="1"/>
    <col min="3055" max="3055" width="5.26953125" style="27" customWidth="1"/>
    <col min="3056" max="3056" width="9.453125" style="27" bestFit="1" customWidth="1"/>
    <col min="3057" max="3057" width="25.7265625" style="27" bestFit="1" customWidth="1"/>
    <col min="3058" max="3059" width="21.7265625" style="27" customWidth="1"/>
    <col min="3060" max="3060" width="10.26953125" style="27" customWidth="1"/>
    <col min="3061" max="3061" width="5.26953125" style="27" customWidth="1"/>
    <col min="3062" max="3062" width="9.453125" style="27" bestFit="1" customWidth="1"/>
    <col min="3063" max="3063" width="25.7265625" style="27" bestFit="1" customWidth="1"/>
    <col min="3064" max="3064" width="21" style="27" customWidth="1"/>
    <col min="3065" max="3065" width="20.26953125" style="27" customWidth="1"/>
    <col min="3066" max="3309" width="10.26953125" style="27"/>
    <col min="3310" max="3310" width="3.7265625" style="27" customWidth="1"/>
    <col min="3311" max="3311" width="5.26953125" style="27" customWidth="1"/>
    <col min="3312" max="3312" width="9.453125" style="27" bestFit="1" customWidth="1"/>
    <col min="3313" max="3313" width="25.7265625" style="27" bestFit="1" customWidth="1"/>
    <col min="3314" max="3315" width="21.7265625" style="27" customWidth="1"/>
    <col min="3316" max="3316" width="10.26953125" style="27" customWidth="1"/>
    <col min="3317" max="3317" width="5.26953125" style="27" customWidth="1"/>
    <col min="3318" max="3318" width="9.453125" style="27" bestFit="1" customWidth="1"/>
    <col min="3319" max="3319" width="25.7265625" style="27" bestFit="1" customWidth="1"/>
    <col min="3320" max="3320" width="21" style="27" customWidth="1"/>
    <col min="3321" max="3321" width="20.26953125" style="27" customWidth="1"/>
    <col min="3322" max="3565" width="10.26953125" style="27"/>
    <col min="3566" max="3566" width="3.7265625" style="27" customWidth="1"/>
    <col min="3567" max="3567" width="5.26953125" style="27" customWidth="1"/>
    <col min="3568" max="3568" width="9.453125" style="27" bestFit="1" customWidth="1"/>
    <col min="3569" max="3569" width="25.7265625" style="27" bestFit="1" customWidth="1"/>
    <col min="3570" max="3571" width="21.7265625" style="27" customWidth="1"/>
    <col min="3572" max="3572" width="10.26953125" style="27" customWidth="1"/>
    <col min="3573" max="3573" width="5.26953125" style="27" customWidth="1"/>
    <col min="3574" max="3574" width="9.453125" style="27" bestFit="1" customWidth="1"/>
    <col min="3575" max="3575" width="25.7265625" style="27" bestFit="1" customWidth="1"/>
    <col min="3576" max="3576" width="21" style="27" customWidth="1"/>
    <col min="3577" max="3577" width="20.26953125" style="27" customWidth="1"/>
    <col min="3578" max="3821" width="10.26953125" style="27"/>
    <col min="3822" max="3822" width="3.7265625" style="27" customWidth="1"/>
    <col min="3823" max="3823" width="5.26953125" style="27" customWidth="1"/>
    <col min="3824" max="3824" width="9.453125" style="27" bestFit="1" customWidth="1"/>
    <col min="3825" max="3825" width="25.7265625" style="27" bestFit="1" customWidth="1"/>
    <col min="3826" max="3827" width="21.7265625" style="27" customWidth="1"/>
    <col min="3828" max="3828" width="10.26953125" style="27" customWidth="1"/>
    <col min="3829" max="3829" width="5.26953125" style="27" customWidth="1"/>
    <col min="3830" max="3830" width="9.453125" style="27" bestFit="1" customWidth="1"/>
    <col min="3831" max="3831" width="25.7265625" style="27" bestFit="1" customWidth="1"/>
    <col min="3832" max="3832" width="21" style="27" customWidth="1"/>
    <col min="3833" max="3833" width="20.26953125" style="27" customWidth="1"/>
    <col min="3834" max="4077" width="10.26953125" style="27"/>
    <col min="4078" max="4078" width="3.7265625" style="27" customWidth="1"/>
    <col min="4079" max="4079" width="5.26953125" style="27" customWidth="1"/>
    <col min="4080" max="4080" width="9.453125" style="27" bestFit="1" customWidth="1"/>
    <col min="4081" max="4081" width="25.7265625" style="27" bestFit="1" customWidth="1"/>
    <col min="4082" max="4083" width="21.7265625" style="27" customWidth="1"/>
    <col min="4084" max="4084" width="10.26953125" style="27" customWidth="1"/>
    <col min="4085" max="4085" width="5.26953125" style="27" customWidth="1"/>
    <col min="4086" max="4086" width="9.453125" style="27" bestFit="1" customWidth="1"/>
    <col min="4087" max="4087" width="25.7265625" style="27" bestFit="1" customWidth="1"/>
    <col min="4088" max="4088" width="21" style="27" customWidth="1"/>
    <col min="4089" max="4089" width="20.26953125" style="27" customWidth="1"/>
    <col min="4090" max="4333" width="10.26953125" style="27"/>
    <col min="4334" max="4334" width="3.7265625" style="27" customWidth="1"/>
    <col min="4335" max="4335" width="5.26953125" style="27" customWidth="1"/>
    <col min="4336" max="4336" width="9.453125" style="27" bestFit="1" customWidth="1"/>
    <col min="4337" max="4337" width="25.7265625" style="27" bestFit="1" customWidth="1"/>
    <col min="4338" max="4339" width="21.7265625" style="27" customWidth="1"/>
    <col min="4340" max="4340" width="10.26953125" style="27" customWidth="1"/>
    <col min="4341" max="4341" width="5.26953125" style="27" customWidth="1"/>
    <col min="4342" max="4342" width="9.453125" style="27" bestFit="1" customWidth="1"/>
    <col min="4343" max="4343" width="25.7265625" style="27" bestFit="1" customWidth="1"/>
    <col min="4344" max="4344" width="21" style="27" customWidth="1"/>
    <col min="4345" max="4345" width="20.26953125" style="27" customWidth="1"/>
    <col min="4346" max="4589" width="10.26953125" style="27"/>
    <col min="4590" max="4590" width="3.7265625" style="27" customWidth="1"/>
    <col min="4591" max="4591" width="5.26953125" style="27" customWidth="1"/>
    <col min="4592" max="4592" width="9.453125" style="27" bestFit="1" customWidth="1"/>
    <col min="4593" max="4593" width="25.7265625" style="27" bestFit="1" customWidth="1"/>
    <col min="4594" max="4595" width="21.7265625" style="27" customWidth="1"/>
    <col min="4596" max="4596" width="10.26953125" style="27" customWidth="1"/>
    <col min="4597" max="4597" width="5.26953125" style="27" customWidth="1"/>
    <col min="4598" max="4598" width="9.453125" style="27" bestFit="1" customWidth="1"/>
    <col min="4599" max="4599" width="25.7265625" style="27" bestFit="1" customWidth="1"/>
    <col min="4600" max="4600" width="21" style="27" customWidth="1"/>
    <col min="4601" max="4601" width="20.26953125" style="27" customWidth="1"/>
    <col min="4602" max="4845" width="10.26953125" style="27"/>
    <col min="4846" max="4846" width="3.7265625" style="27" customWidth="1"/>
    <col min="4847" max="4847" width="5.26953125" style="27" customWidth="1"/>
    <col min="4848" max="4848" width="9.453125" style="27" bestFit="1" customWidth="1"/>
    <col min="4849" max="4849" width="25.7265625" style="27" bestFit="1" customWidth="1"/>
    <col min="4850" max="4851" width="21.7265625" style="27" customWidth="1"/>
    <col min="4852" max="4852" width="10.26953125" style="27" customWidth="1"/>
    <col min="4853" max="4853" width="5.26953125" style="27" customWidth="1"/>
    <col min="4854" max="4854" width="9.453125" style="27" bestFit="1" customWidth="1"/>
    <col min="4855" max="4855" width="25.7265625" style="27" bestFit="1" customWidth="1"/>
    <col min="4856" max="4856" width="21" style="27" customWidth="1"/>
    <col min="4857" max="4857" width="20.26953125" style="27" customWidth="1"/>
    <col min="4858" max="5101" width="10.26953125" style="27"/>
    <col min="5102" max="5102" width="3.7265625" style="27" customWidth="1"/>
    <col min="5103" max="5103" width="5.26953125" style="27" customWidth="1"/>
    <col min="5104" max="5104" width="9.453125" style="27" bestFit="1" customWidth="1"/>
    <col min="5105" max="5105" width="25.7265625" style="27" bestFit="1" customWidth="1"/>
    <col min="5106" max="5107" width="21.7265625" style="27" customWidth="1"/>
    <col min="5108" max="5108" width="10.26953125" style="27" customWidth="1"/>
    <col min="5109" max="5109" width="5.26953125" style="27" customWidth="1"/>
    <col min="5110" max="5110" width="9.453125" style="27" bestFit="1" customWidth="1"/>
    <col min="5111" max="5111" width="25.7265625" style="27" bestFit="1" customWidth="1"/>
    <col min="5112" max="5112" width="21" style="27" customWidth="1"/>
    <col min="5113" max="5113" width="20.26953125" style="27" customWidth="1"/>
    <col min="5114" max="5357" width="10.26953125" style="27"/>
    <col min="5358" max="5358" width="3.7265625" style="27" customWidth="1"/>
    <col min="5359" max="5359" width="5.26953125" style="27" customWidth="1"/>
    <col min="5360" max="5360" width="9.453125" style="27" bestFit="1" customWidth="1"/>
    <col min="5361" max="5361" width="25.7265625" style="27" bestFit="1" customWidth="1"/>
    <col min="5362" max="5363" width="21.7265625" style="27" customWidth="1"/>
    <col min="5364" max="5364" width="10.26953125" style="27" customWidth="1"/>
    <col min="5365" max="5365" width="5.26953125" style="27" customWidth="1"/>
    <col min="5366" max="5366" width="9.453125" style="27" bestFit="1" customWidth="1"/>
    <col min="5367" max="5367" width="25.7265625" style="27" bestFit="1" customWidth="1"/>
    <col min="5368" max="5368" width="21" style="27" customWidth="1"/>
    <col min="5369" max="5369" width="20.26953125" style="27" customWidth="1"/>
    <col min="5370" max="5613" width="10.26953125" style="27"/>
    <col min="5614" max="5614" width="3.7265625" style="27" customWidth="1"/>
    <col min="5615" max="5615" width="5.26953125" style="27" customWidth="1"/>
    <col min="5616" max="5616" width="9.453125" style="27" bestFit="1" customWidth="1"/>
    <col min="5617" max="5617" width="25.7265625" style="27" bestFit="1" customWidth="1"/>
    <col min="5618" max="5619" width="21.7265625" style="27" customWidth="1"/>
    <col min="5620" max="5620" width="10.26953125" style="27" customWidth="1"/>
    <col min="5621" max="5621" width="5.26953125" style="27" customWidth="1"/>
    <col min="5622" max="5622" width="9.453125" style="27" bestFit="1" customWidth="1"/>
    <col min="5623" max="5623" width="25.7265625" style="27" bestFit="1" customWidth="1"/>
    <col min="5624" max="5624" width="21" style="27" customWidth="1"/>
    <col min="5625" max="5625" width="20.26953125" style="27" customWidth="1"/>
    <col min="5626" max="5869" width="10.26953125" style="27"/>
    <col min="5870" max="5870" width="3.7265625" style="27" customWidth="1"/>
    <col min="5871" max="5871" width="5.26953125" style="27" customWidth="1"/>
    <col min="5872" max="5872" width="9.453125" style="27" bestFit="1" customWidth="1"/>
    <col min="5873" max="5873" width="25.7265625" style="27" bestFit="1" customWidth="1"/>
    <col min="5874" max="5875" width="21.7265625" style="27" customWidth="1"/>
    <col min="5876" max="5876" width="10.26953125" style="27" customWidth="1"/>
    <col min="5877" max="5877" width="5.26953125" style="27" customWidth="1"/>
    <col min="5878" max="5878" width="9.453125" style="27" bestFit="1" customWidth="1"/>
    <col min="5879" max="5879" width="25.7265625" style="27" bestFit="1" customWidth="1"/>
    <col min="5880" max="5880" width="21" style="27" customWidth="1"/>
    <col min="5881" max="5881" width="20.26953125" style="27" customWidth="1"/>
    <col min="5882" max="6125" width="10.26953125" style="27"/>
    <col min="6126" max="6126" width="3.7265625" style="27" customWidth="1"/>
    <col min="6127" max="6127" width="5.26953125" style="27" customWidth="1"/>
    <col min="6128" max="6128" width="9.453125" style="27" bestFit="1" customWidth="1"/>
    <col min="6129" max="6129" width="25.7265625" style="27" bestFit="1" customWidth="1"/>
    <col min="6130" max="6131" width="21.7265625" style="27" customWidth="1"/>
    <col min="6132" max="6132" width="10.26953125" style="27" customWidth="1"/>
    <col min="6133" max="6133" width="5.26953125" style="27" customWidth="1"/>
    <col min="6134" max="6134" width="9.453125" style="27" bestFit="1" customWidth="1"/>
    <col min="6135" max="6135" width="25.7265625" style="27" bestFit="1" customWidth="1"/>
    <col min="6136" max="6136" width="21" style="27" customWidth="1"/>
    <col min="6137" max="6137" width="20.26953125" style="27" customWidth="1"/>
    <col min="6138" max="6381" width="10.26953125" style="27"/>
    <col min="6382" max="6382" width="3.7265625" style="27" customWidth="1"/>
    <col min="6383" max="6383" width="5.26953125" style="27" customWidth="1"/>
    <col min="6384" max="6384" width="9.453125" style="27" bestFit="1" customWidth="1"/>
    <col min="6385" max="6385" width="25.7265625" style="27" bestFit="1" customWidth="1"/>
    <col min="6386" max="6387" width="21.7265625" style="27" customWidth="1"/>
    <col min="6388" max="6388" width="10.26953125" style="27" customWidth="1"/>
    <col min="6389" max="6389" width="5.26953125" style="27" customWidth="1"/>
    <col min="6390" max="6390" width="9.453125" style="27" bestFit="1" customWidth="1"/>
    <col min="6391" max="6391" width="25.7265625" style="27" bestFit="1" customWidth="1"/>
    <col min="6392" max="6392" width="21" style="27" customWidth="1"/>
    <col min="6393" max="6393" width="20.26953125" style="27" customWidth="1"/>
    <col min="6394" max="6637" width="10.26953125" style="27"/>
    <col min="6638" max="6638" width="3.7265625" style="27" customWidth="1"/>
    <col min="6639" max="6639" width="5.26953125" style="27" customWidth="1"/>
    <col min="6640" max="6640" width="9.453125" style="27" bestFit="1" customWidth="1"/>
    <col min="6641" max="6641" width="25.7265625" style="27" bestFit="1" customWidth="1"/>
    <col min="6642" max="6643" width="21.7265625" style="27" customWidth="1"/>
    <col min="6644" max="6644" width="10.26953125" style="27" customWidth="1"/>
    <col min="6645" max="6645" width="5.26953125" style="27" customWidth="1"/>
    <col min="6646" max="6646" width="9.453125" style="27" bestFit="1" customWidth="1"/>
    <col min="6647" max="6647" width="25.7265625" style="27" bestFit="1" customWidth="1"/>
    <col min="6648" max="6648" width="21" style="27" customWidth="1"/>
    <col min="6649" max="6649" width="20.26953125" style="27" customWidth="1"/>
    <col min="6650" max="6893" width="10.26953125" style="27"/>
    <col min="6894" max="6894" width="3.7265625" style="27" customWidth="1"/>
    <col min="6895" max="6895" width="5.26953125" style="27" customWidth="1"/>
    <col min="6896" max="6896" width="9.453125" style="27" bestFit="1" customWidth="1"/>
    <col min="6897" max="6897" width="25.7265625" style="27" bestFit="1" customWidth="1"/>
    <col min="6898" max="6899" width="21.7265625" style="27" customWidth="1"/>
    <col min="6900" max="6900" width="10.26953125" style="27" customWidth="1"/>
    <col min="6901" max="6901" width="5.26953125" style="27" customWidth="1"/>
    <col min="6902" max="6902" width="9.453125" style="27" bestFit="1" customWidth="1"/>
    <col min="6903" max="6903" width="25.7265625" style="27" bestFit="1" customWidth="1"/>
    <col min="6904" max="6904" width="21" style="27" customWidth="1"/>
    <col min="6905" max="6905" width="20.26953125" style="27" customWidth="1"/>
    <col min="6906" max="7149" width="10.26953125" style="27"/>
    <col min="7150" max="7150" width="3.7265625" style="27" customWidth="1"/>
    <col min="7151" max="7151" width="5.26953125" style="27" customWidth="1"/>
    <col min="7152" max="7152" width="9.453125" style="27" bestFit="1" customWidth="1"/>
    <col min="7153" max="7153" width="25.7265625" style="27" bestFit="1" customWidth="1"/>
    <col min="7154" max="7155" width="21.7265625" style="27" customWidth="1"/>
    <col min="7156" max="7156" width="10.26953125" style="27" customWidth="1"/>
    <col min="7157" max="7157" width="5.26953125" style="27" customWidth="1"/>
    <col min="7158" max="7158" width="9.453125" style="27" bestFit="1" customWidth="1"/>
    <col min="7159" max="7159" width="25.7265625" style="27" bestFit="1" customWidth="1"/>
    <col min="7160" max="7160" width="21" style="27" customWidth="1"/>
    <col min="7161" max="7161" width="20.26953125" style="27" customWidth="1"/>
    <col min="7162" max="7405" width="10.26953125" style="27"/>
    <col min="7406" max="7406" width="3.7265625" style="27" customWidth="1"/>
    <col min="7407" max="7407" width="5.26953125" style="27" customWidth="1"/>
    <col min="7408" max="7408" width="9.453125" style="27" bestFit="1" customWidth="1"/>
    <col min="7409" max="7409" width="25.7265625" style="27" bestFit="1" customWidth="1"/>
    <col min="7410" max="7411" width="21.7265625" style="27" customWidth="1"/>
    <col min="7412" max="7412" width="10.26953125" style="27" customWidth="1"/>
    <col min="7413" max="7413" width="5.26953125" style="27" customWidth="1"/>
    <col min="7414" max="7414" width="9.453125" style="27" bestFit="1" customWidth="1"/>
    <col min="7415" max="7415" width="25.7265625" style="27" bestFit="1" customWidth="1"/>
    <col min="7416" max="7416" width="21" style="27" customWidth="1"/>
    <col min="7417" max="7417" width="20.26953125" style="27" customWidth="1"/>
    <col min="7418" max="7661" width="10.26953125" style="27"/>
    <col min="7662" max="7662" width="3.7265625" style="27" customWidth="1"/>
    <col min="7663" max="7663" width="5.26953125" style="27" customWidth="1"/>
    <col min="7664" max="7664" width="9.453125" style="27" bestFit="1" customWidth="1"/>
    <col min="7665" max="7665" width="25.7265625" style="27" bestFit="1" customWidth="1"/>
    <col min="7666" max="7667" width="21.7265625" style="27" customWidth="1"/>
    <col min="7668" max="7668" width="10.26953125" style="27" customWidth="1"/>
    <col min="7669" max="7669" width="5.26953125" style="27" customWidth="1"/>
    <col min="7670" max="7670" width="9.453125" style="27" bestFit="1" customWidth="1"/>
    <col min="7671" max="7671" width="25.7265625" style="27" bestFit="1" customWidth="1"/>
    <col min="7672" max="7672" width="21" style="27" customWidth="1"/>
    <col min="7673" max="7673" width="20.26953125" style="27" customWidth="1"/>
    <col min="7674" max="7917" width="10.26953125" style="27"/>
    <col min="7918" max="7918" width="3.7265625" style="27" customWidth="1"/>
    <col min="7919" max="7919" width="5.26953125" style="27" customWidth="1"/>
    <col min="7920" max="7920" width="9.453125" style="27" bestFit="1" customWidth="1"/>
    <col min="7921" max="7921" width="25.7265625" style="27" bestFit="1" customWidth="1"/>
    <col min="7922" max="7923" width="21.7265625" style="27" customWidth="1"/>
    <col min="7924" max="7924" width="10.26953125" style="27" customWidth="1"/>
    <col min="7925" max="7925" width="5.26953125" style="27" customWidth="1"/>
    <col min="7926" max="7926" width="9.453125" style="27" bestFit="1" customWidth="1"/>
    <col min="7927" max="7927" width="25.7265625" style="27" bestFit="1" customWidth="1"/>
    <col min="7928" max="7928" width="21" style="27" customWidth="1"/>
    <col min="7929" max="7929" width="20.26953125" style="27" customWidth="1"/>
    <col min="7930" max="8173" width="10.26953125" style="27"/>
    <col min="8174" max="8174" width="3.7265625" style="27" customWidth="1"/>
    <col min="8175" max="8175" width="5.26953125" style="27" customWidth="1"/>
    <col min="8176" max="8176" width="9.453125" style="27" bestFit="1" customWidth="1"/>
    <col min="8177" max="8177" width="25.7265625" style="27" bestFit="1" customWidth="1"/>
    <col min="8178" max="8179" width="21.7265625" style="27" customWidth="1"/>
    <col min="8180" max="8180" width="10.26953125" style="27" customWidth="1"/>
    <col min="8181" max="8181" width="5.26953125" style="27" customWidth="1"/>
    <col min="8182" max="8182" width="9.453125" style="27" bestFit="1" customWidth="1"/>
    <col min="8183" max="8183" width="25.7265625" style="27" bestFit="1" customWidth="1"/>
    <col min="8184" max="8184" width="21" style="27" customWidth="1"/>
    <col min="8185" max="8185" width="20.26953125" style="27" customWidth="1"/>
    <col min="8186" max="8429" width="10.26953125" style="27"/>
    <col min="8430" max="8430" width="3.7265625" style="27" customWidth="1"/>
    <col min="8431" max="8431" width="5.26953125" style="27" customWidth="1"/>
    <col min="8432" max="8432" width="9.453125" style="27" bestFit="1" customWidth="1"/>
    <col min="8433" max="8433" width="25.7265625" style="27" bestFit="1" customWidth="1"/>
    <col min="8434" max="8435" width="21.7265625" style="27" customWidth="1"/>
    <col min="8436" max="8436" width="10.26953125" style="27" customWidth="1"/>
    <col min="8437" max="8437" width="5.26953125" style="27" customWidth="1"/>
    <col min="8438" max="8438" width="9.453125" style="27" bestFit="1" customWidth="1"/>
    <col min="8439" max="8439" width="25.7265625" style="27" bestFit="1" customWidth="1"/>
    <col min="8440" max="8440" width="21" style="27" customWidth="1"/>
    <col min="8441" max="8441" width="20.26953125" style="27" customWidth="1"/>
    <col min="8442" max="8685" width="10.26953125" style="27"/>
    <col min="8686" max="8686" width="3.7265625" style="27" customWidth="1"/>
    <col min="8687" max="8687" width="5.26953125" style="27" customWidth="1"/>
    <col min="8688" max="8688" width="9.453125" style="27" bestFit="1" customWidth="1"/>
    <col min="8689" max="8689" width="25.7265625" style="27" bestFit="1" customWidth="1"/>
    <col min="8690" max="8691" width="21.7265625" style="27" customWidth="1"/>
    <col min="8692" max="8692" width="10.26953125" style="27" customWidth="1"/>
    <col min="8693" max="8693" width="5.26953125" style="27" customWidth="1"/>
    <col min="8694" max="8694" width="9.453125" style="27" bestFit="1" customWidth="1"/>
    <col min="8695" max="8695" width="25.7265625" style="27" bestFit="1" customWidth="1"/>
    <col min="8696" max="8696" width="21" style="27" customWidth="1"/>
    <col min="8697" max="8697" width="20.26953125" style="27" customWidth="1"/>
    <col min="8698" max="8941" width="10.26953125" style="27"/>
    <col min="8942" max="8942" width="3.7265625" style="27" customWidth="1"/>
    <col min="8943" max="8943" width="5.26953125" style="27" customWidth="1"/>
    <col min="8944" max="8944" width="9.453125" style="27" bestFit="1" customWidth="1"/>
    <col min="8945" max="8945" width="25.7265625" style="27" bestFit="1" customWidth="1"/>
    <col min="8946" max="8947" width="21.7265625" style="27" customWidth="1"/>
    <col min="8948" max="8948" width="10.26953125" style="27" customWidth="1"/>
    <col min="8949" max="8949" width="5.26953125" style="27" customWidth="1"/>
    <col min="8950" max="8950" width="9.453125" style="27" bestFit="1" customWidth="1"/>
    <col min="8951" max="8951" width="25.7265625" style="27" bestFit="1" customWidth="1"/>
    <col min="8952" max="8952" width="21" style="27" customWidth="1"/>
    <col min="8953" max="8953" width="20.26953125" style="27" customWidth="1"/>
    <col min="8954" max="9197" width="10.26953125" style="27"/>
    <col min="9198" max="9198" width="3.7265625" style="27" customWidth="1"/>
    <col min="9199" max="9199" width="5.26953125" style="27" customWidth="1"/>
    <col min="9200" max="9200" width="9.453125" style="27" bestFit="1" customWidth="1"/>
    <col min="9201" max="9201" width="25.7265625" style="27" bestFit="1" customWidth="1"/>
    <col min="9202" max="9203" width="21.7265625" style="27" customWidth="1"/>
    <col min="9204" max="9204" width="10.26953125" style="27" customWidth="1"/>
    <col min="9205" max="9205" width="5.26953125" style="27" customWidth="1"/>
    <col min="9206" max="9206" width="9.453125" style="27" bestFit="1" customWidth="1"/>
    <col min="9207" max="9207" width="25.7265625" style="27" bestFit="1" customWidth="1"/>
    <col min="9208" max="9208" width="21" style="27" customWidth="1"/>
    <col min="9209" max="9209" width="20.26953125" style="27" customWidth="1"/>
    <col min="9210" max="9453" width="10.26953125" style="27"/>
    <col min="9454" max="9454" width="3.7265625" style="27" customWidth="1"/>
    <col min="9455" max="9455" width="5.26953125" style="27" customWidth="1"/>
    <col min="9456" max="9456" width="9.453125" style="27" bestFit="1" customWidth="1"/>
    <col min="9457" max="9457" width="25.7265625" style="27" bestFit="1" customWidth="1"/>
    <col min="9458" max="9459" width="21.7265625" style="27" customWidth="1"/>
    <col min="9460" max="9460" width="10.26953125" style="27" customWidth="1"/>
    <col min="9461" max="9461" width="5.26953125" style="27" customWidth="1"/>
    <col min="9462" max="9462" width="9.453125" style="27" bestFit="1" customWidth="1"/>
    <col min="9463" max="9463" width="25.7265625" style="27" bestFit="1" customWidth="1"/>
    <col min="9464" max="9464" width="21" style="27" customWidth="1"/>
    <col min="9465" max="9465" width="20.26953125" style="27" customWidth="1"/>
    <col min="9466" max="9709" width="10.26953125" style="27"/>
    <col min="9710" max="9710" width="3.7265625" style="27" customWidth="1"/>
    <col min="9711" max="9711" width="5.26953125" style="27" customWidth="1"/>
    <col min="9712" max="9712" width="9.453125" style="27" bestFit="1" customWidth="1"/>
    <col min="9713" max="9713" width="25.7265625" style="27" bestFit="1" customWidth="1"/>
    <col min="9714" max="9715" width="21.7265625" style="27" customWidth="1"/>
    <col min="9716" max="9716" width="10.26953125" style="27" customWidth="1"/>
    <col min="9717" max="9717" width="5.26953125" style="27" customWidth="1"/>
    <col min="9718" max="9718" width="9.453125" style="27" bestFit="1" customWidth="1"/>
    <col min="9719" max="9719" width="25.7265625" style="27" bestFit="1" customWidth="1"/>
    <col min="9720" max="9720" width="21" style="27" customWidth="1"/>
    <col min="9721" max="9721" width="20.26953125" style="27" customWidth="1"/>
    <col min="9722" max="9965" width="10.26953125" style="27"/>
    <col min="9966" max="9966" width="3.7265625" style="27" customWidth="1"/>
    <col min="9967" max="9967" width="5.26953125" style="27" customWidth="1"/>
    <col min="9968" max="9968" width="9.453125" style="27" bestFit="1" customWidth="1"/>
    <col min="9969" max="9969" width="25.7265625" style="27" bestFit="1" customWidth="1"/>
    <col min="9970" max="9971" width="21.7265625" style="27" customWidth="1"/>
    <col min="9972" max="9972" width="10.26953125" style="27" customWidth="1"/>
    <col min="9973" max="9973" width="5.26953125" style="27" customWidth="1"/>
    <col min="9974" max="9974" width="9.453125" style="27" bestFit="1" customWidth="1"/>
    <col min="9975" max="9975" width="25.7265625" style="27" bestFit="1" customWidth="1"/>
    <col min="9976" max="9976" width="21" style="27" customWidth="1"/>
    <col min="9977" max="9977" width="20.26953125" style="27" customWidth="1"/>
    <col min="9978" max="10221" width="10.26953125" style="27"/>
    <col min="10222" max="10222" width="3.7265625" style="27" customWidth="1"/>
    <col min="10223" max="10223" width="5.26953125" style="27" customWidth="1"/>
    <col min="10224" max="10224" width="9.453125" style="27" bestFit="1" customWidth="1"/>
    <col min="10225" max="10225" width="25.7265625" style="27" bestFit="1" customWidth="1"/>
    <col min="10226" max="10227" width="21.7265625" style="27" customWidth="1"/>
    <col min="10228" max="10228" width="10.26953125" style="27" customWidth="1"/>
    <col min="10229" max="10229" width="5.26953125" style="27" customWidth="1"/>
    <col min="10230" max="10230" width="9.453125" style="27" bestFit="1" customWidth="1"/>
    <col min="10231" max="10231" width="25.7265625" style="27" bestFit="1" customWidth="1"/>
    <col min="10232" max="10232" width="21" style="27" customWidth="1"/>
    <col min="10233" max="10233" width="20.26953125" style="27" customWidth="1"/>
    <col min="10234" max="10477" width="10.26953125" style="27"/>
    <col min="10478" max="10478" width="3.7265625" style="27" customWidth="1"/>
    <col min="10479" max="10479" width="5.26953125" style="27" customWidth="1"/>
    <col min="10480" max="10480" width="9.453125" style="27" bestFit="1" customWidth="1"/>
    <col min="10481" max="10481" width="25.7265625" style="27" bestFit="1" customWidth="1"/>
    <col min="10482" max="10483" width="21.7265625" style="27" customWidth="1"/>
    <col min="10484" max="10484" width="10.26953125" style="27" customWidth="1"/>
    <col min="10485" max="10485" width="5.26953125" style="27" customWidth="1"/>
    <col min="10486" max="10486" width="9.453125" style="27" bestFit="1" customWidth="1"/>
    <col min="10487" max="10487" width="25.7265625" style="27" bestFit="1" customWidth="1"/>
    <col min="10488" max="10488" width="21" style="27" customWidth="1"/>
    <col min="10489" max="10489" width="20.26953125" style="27" customWidth="1"/>
    <col min="10490" max="10733" width="10.26953125" style="27"/>
    <col min="10734" max="10734" width="3.7265625" style="27" customWidth="1"/>
    <col min="10735" max="10735" width="5.26953125" style="27" customWidth="1"/>
    <col min="10736" max="10736" width="9.453125" style="27" bestFit="1" customWidth="1"/>
    <col min="10737" max="10737" width="25.7265625" style="27" bestFit="1" customWidth="1"/>
    <col min="10738" max="10739" width="21.7265625" style="27" customWidth="1"/>
    <col min="10740" max="10740" width="10.26953125" style="27" customWidth="1"/>
    <col min="10741" max="10741" width="5.26953125" style="27" customWidth="1"/>
    <col min="10742" max="10742" width="9.453125" style="27" bestFit="1" customWidth="1"/>
    <col min="10743" max="10743" width="25.7265625" style="27" bestFit="1" customWidth="1"/>
    <col min="10744" max="10744" width="21" style="27" customWidth="1"/>
    <col min="10745" max="10745" width="20.26953125" style="27" customWidth="1"/>
    <col min="10746" max="10989" width="10.26953125" style="27"/>
    <col min="10990" max="10990" width="3.7265625" style="27" customWidth="1"/>
    <col min="10991" max="10991" width="5.26953125" style="27" customWidth="1"/>
    <col min="10992" max="10992" width="9.453125" style="27" bestFit="1" customWidth="1"/>
    <col min="10993" max="10993" width="25.7265625" style="27" bestFit="1" customWidth="1"/>
    <col min="10994" max="10995" width="21.7265625" style="27" customWidth="1"/>
    <col min="10996" max="10996" width="10.26953125" style="27" customWidth="1"/>
    <col min="10997" max="10997" width="5.26953125" style="27" customWidth="1"/>
    <col min="10998" max="10998" width="9.453125" style="27" bestFit="1" customWidth="1"/>
    <col min="10999" max="10999" width="25.7265625" style="27" bestFit="1" customWidth="1"/>
    <col min="11000" max="11000" width="21" style="27" customWidth="1"/>
    <col min="11001" max="11001" width="20.26953125" style="27" customWidth="1"/>
    <col min="11002" max="11245" width="10.26953125" style="27"/>
    <col min="11246" max="11246" width="3.7265625" style="27" customWidth="1"/>
    <col min="11247" max="11247" width="5.26953125" style="27" customWidth="1"/>
    <col min="11248" max="11248" width="9.453125" style="27" bestFit="1" customWidth="1"/>
    <col min="11249" max="11249" width="25.7265625" style="27" bestFit="1" customWidth="1"/>
    <col min="11250" max="11251" width="21.7265625" style="27" customWidth="1"/>
    <col min="11252" max="11252" width="10.26953125" style="27" customWidth="1"/>
    <col min="11253" max="11253" width="5.26953125" style="27" customWidth="1"/>
    <col min="11254" max="11254" width="9.453125" style="27" bestFit="1" customWidth="1"/>
    <col min="11255" max="11255" width="25.7265625" style="27" bestFit="1" customWidth="1"/>
    <col min="11256" max="11256" width="21" style="27" customWidth="1"/>
    <col min="11257" max="11257" width="20.26953125" style="27" customWidth="1"/>
    <col min="11258" max="11501" width="10.26953125" style="27"/>
    <col min="11502" max="11502" width="3.7265625" style="27" customWidth="1"/>
    <col min="11503" max="11503" width="5.26953125" style="27" customWidth="1"/>
    <col min="11504" max="11504" width="9.453125" style="27" bestFit="1" customWidth="1"/>
    <col min="11505" max="11505" width="25.7265625" style="27" bestFit="1" customWidth="1"/>
    <col min="11506" max="11507" width="21.7265625" style="27" customWidth="1"/>
    <col min="11508" max="11508" width="10.26953125" style="27" customWidth="1"/>
    <col min="11509" max="11509" width="5.26953125" style="27" customWidth="1"/>
    <col min="11510" max="11510" width="9.453125" style="27" bestFit="1" customWidth="1"/>
    <col min="11511" max="11511" width="25.7265625" style="27" bestFit="1" customWidth="1"/>
    <col min="11512" max="11512" width="21" style="27" customWidth="1"/>
    <col min="11513" max="11513" width="20.26953125" style="27" customWidth="1"/>
    <col min="11514" max="11757" width="10.26953125" style="27"/>
    <col min="11758" max="11758" width="3.7265625" style="27" customWidth="1"/>
    <col min="11759" max="11759" width="5.26953125" style="27" customWidth="1"/>
    <col min="11760" max="11760" width="9.453125" style="27" bestFit="1" customWidth="1"/>
    <col min="11761" max="11761" width="25.7265625" style="27" bestFit="1" customWidth="1"/>
    <col min="11762" max="11763" width="21.7265625" style="27" customWidth="1"/>
    <col min="11764" max="11764" width="10.26953125" style="27" customWidth="1"/>
    <col min="11765" max="11765" width="5.26953125" style="27" customWidth="1"/>
    <col min="11766" max="11766" width="9.453125" style="27" bestFit="1" customWidth="1"/>
    <col min="11767" max="11767" width="25.7265625" style="27" bestFit="1" customWidth="1"/>
    <col min="11768" max="11768" width="21" style="27" customWidth="1"/>
    <col min="11769" max="11769" width="20.26953125" style="27" customWidth="1"/>
    <col min="11770" max="12013" width="10.26953125" style="27"/>
    <col min="12014" max="12014" width="3.7265625" style="27" customWidth="1"/>
    <col min="12015" max="12015" width="5.26953125" style="27" customWidth="1"/>
    <col min="12016" max="12016" width="9.453125" style="27" bestFit="1" customWidth="1"/>
    <col min="12017" max="12017" width="25.7265625" style="27" bestFit="1" customWidth="1"/>
    <col min="12018" max="12019" width="21.7265625" style="27" customWidth="1"/>
    <col min="12020" max="12020" width="10.26953125" style="27" customWidth="1"/>
    <col min="12021" max="12021" width="5.26953125" style="27" customWidth="1"/>
    <col min="12022" max="12022" width="9.453125" style="27" bestFit="1" customWidth="1"/>
    <col min="12023" max="12023" width="25.7265625" style="27" bestFit="1" customWidth="1"/>
    <col min="12024" max="12024" width="21" style="27" customWidth="1"/>
    <col min="12025" max="12025" width="20.26953125" style="27" customWidth="1"/>
    <col min="12026" max="12269" width="10.26953125" style="27"/>
    <col min="12270" max="12270" width="3.7265625" style="27" customWidth="1"/>
    <col min="12271" max="12271" width="5.26953125" style="27" customWidth="1"/>
    <col min="12272" max="12272" width="9.453125" style="27" bestFit="1" customWidth="1"/>
    <col min="12273" max="12273" width="25.7265625" style="27" bestFit="1" customWidth="1"/>
    <col min="12274" max="12275" width="21.7265625" style="27" customWidth="1"/>
    <col min="12276" max="12276" width="10.26953125" style="27" customWidth="1"/>
    <col min="12277" max="12277" width="5.26953125" style="27" customWidth="1"/>
    <col min="12278" max="12278" width="9.453125" style="27" bestFit="1" customWidth="1"/>
    <col min="12279" max="12279" width="25.7265625" style="27" bestFit="1" customWidth="1"/>
    <col min="12280" max="12280" width="21" style="27" customWidth="1"/>
    <col min="12281" max="12281" width="20.26953125" style="27" customWidth="1"/>
    <col min="12282" max="12525" width="10.26953125" style="27"/>
    <col min="12526" max="12526" width="3.7265625" style="27" customWidth="1"/>
    <col min="12527" max="12527" width="5.26953125" style="27" customWidth="1"/>
    <col min="12528" max="12528" width="9.453125" style="27" bestFit="1" customWidth="1"/>
    <col min="12529" max="12529" width="25.7265625" style="27" bestFit="1" customWidth="1"/>
    <col min="12530" max="12531" width="21.7265625" style="27" customWidth="1"/>
    <col min="12532" max="12532" width="10.26953125" style="27" customWidth="1"/>
    <col min="12533" max="12533" width="5.26953125" style="27" customWidth="1"/>
    <col min="12534" max="12534" width="9.453125" style="27" bestFit="1" customWidth="1"/>
    <col min="12535" max="12535" width="25.7265625" style="27" bestFit="1" customWidth="1"/>
    <col min="12536" max="12536" width="21" style="27" customWidth="1"/>
    <col min="12537" max="12537" width="20.26953125" style="27" customWidth="1"/>
    <col min="12538" max="12781" width="10.26953125" style="27"/>
    <col min="12782" max="12782" width="3.7265625" style="27" customWidth="1"/>
    <col min="12783" max="12783" width="5.26953125" style="27" customWidth="1"/>
    <col min="12784" max="12784" width="9.453125" style="27" bestFit="1" customWidth="1"/>
    <col min="12785" max="12785" width="25.7265625" style="27" bestFit="1" customWidth="1"/>
    <col min="12786" max="12787" width="21.7265625" style="27" customWidth="1"/>
    <col min="12788" max="12788" width="10.26953125" style="27" customWidth="1"/>
    <col min="12789" max="12789" width="5.26953125" style="27" customWidth="1"/>
    <col min="12790" max="12790" width="9.453125" style="27" bestFit="1" customWidth="1"/>
    <col min="12791" max="12791" width="25.7265625" style="27" bestFit="1" customWidth="1"/>
    <col min="12792" max="12792" width="21" style="27" customWidth="1"/>
    <col min="12793" max="12793" width="20.26953125" style="27" customWidth="1"/>
    <col min="12794" max="13037" width="10.26953125" style="27"/>
    <col min="13038" max="13038" width="3.7265625" style="27" customWidth="1"/>
    <col min="13039" max="13039" width="5.26953125" style="27" customWidth="1"/>
    <col min="13040" max="13040" width="9.453125" style="27" bestFit="1" customWidth="1"/>
    <col min="13041" max="13041" width="25.7265625" style="27" bestFit="1" customWidth="1"/>
    <col min="13042" max="13043" width="21.7265625" style="27" customWidth="1"/>
    <col min="13044" max="13044" width="10.26953125" style="27" customWidth="1"/>
    <col min="13045" max="13045" width="5.26953125" style="27" customWidth="1"/>
    <col min="13046" max="13046" width="9.453125" style="27" bestFit="1" customWidth="1"/>
    <col min="13047" max="13047" width="25.7265625" style="27" bestFit="1" customWidth="1"/>
    <col min="13048" max="13048" width="21" style="27" customWidth="1"/>
    <col min="13049" max="13049" width="20.26953125" style="27" customWidth="1"/>
    <col min="13050" max="13293" width="10.26953125" style="27"/>
    <col min="13294" max="13294" width="3.7265625" style="27" customWidth="1"/>
    <col min="13295" max="13295" width="5.26953125" style="27" customWidth="1"/>
    <col min="13296" max="13296" width="9.453125" style="27" bestFit="1" customWidth="1"/>
    <col min="13297" max="13297" width="25.7265625" style="27" bestFit="1" customWidth="1"/>
    <col min="13298" max="13299" width="21.7265625" style="27" customWidth="1"/>
    <col min="13300" max="13300" width="10.26953125" style="27" customWidth="1"/>
    <col min="13301" max="13301" width="5.26953125" style="27" customWidth="1"/>
    <col min="13302" max="13302" width="9.453125" style="27" bestFit="1" customWidth="1"/>
    <col min="13303" max="13303" width="25.7265625" style="27" bestFit="1" customWidth="1"/>
    <col min="13304" max="13304" width="21" style="27" customWidth="1"/>
    <col min="13305" max="13305" width="20.26953125" style="27" customWidth="1"/>
    <col min="13306" max="13549" width="10.26953125" style="27"/>
    <col min="13550" max="13550" width="3.7265625" style="27" customWidth="1"/>
    <col min="13551" max="13551" width="5.26953125" style="27" customWidth="1"/>
    <col min="13552" max="13552" width="9.453125" style="27" bestFit="1" customWidth="1"/>
    <col min="13553" max="13553" width="25.7265625" style="27" bestFit="1" customWidth="1"/>
    <col min="13554" max="13555" width="21.7265625" style="27" customWidth="1"/>
    <col min="13556" max="13556" width="10.26953125" style="27" customWidth="1"/>
    <col min="13557" max="13557" width="5.26953125" style="27" customWidth="1"/>
    <col min="13558" max="13558" width="9.453125" style="27" bestFit="1" customWidth="1"/>
    <col min="13559" max="13559" width="25.7265625" style="27" bestFit="1" customWidth="1"/>
    <col min="13560" max="13560" width="21" style="27" customWidth="1"/>
    <col min="13561" max="13561" width="20.26953125" style="27" customWidth="1"/>
    <col min="13562" max="13805" width="10.26953125" style="27"/>
    <col min="13806" max="13806" width="3.7265625" style="27" customWidth="1"/>
    <col min="13807" max="13807" width="5.26953125" style="27" customWidth="1"/>
    <col min="13808" max="13808" width="9.453125" style="27" bestFit="1" customWidth="1"/>
    <col min="13809" max="13809" width="25.7265625" style="27" bestFit="1" customWidth="1"/>
    <col min="13810" max="13811" width="21.7265625" style="27" customWidth="1"/>
    <col min="13812" max="13812" width="10.26953125" style="27" customWidth="1"/>
    <col min="13813" max="13813" width="5.26953125" style="27" customWidth="1"/>
    <col min="13814" max="13814" width="9.453125" style="27" bestFit="1" customWidth="1"/>
    <col min="13815" max="13815" width="25.7265625" style="27" bestFit="1" customWidth="1"/>
    <col min="13816" max="13816" width="21" style="27" customWidth="1"/>
    <col min="13817" max="13817" width="20.26953125" style="27" customWidth="1"/>
    <col min="13818" max="14061" width="10.26953125" style="27"/>
    <col min="14062" max="14062" width="3.7265625" style="27" customWidth="1"/>
    <col min="14063" max="14063" width="5.26953125" style="27" customWidth="1"/>
    <col min="14064" max="14064" width="9.453125" style="27" bestFit="1" customWidth="1"/>
    <col min="14065" max="14065" width="25.7265625" style="27" bestFit="1" customWidth="1"/>
    <col min="14066" max="14067" width="21.7265625" style="27" customWidth="1"/>
    <col min="14068" max="14068" width="10.26953125" style="27" customWidth="1"/>
    <col min="14069" max="14069" width="5.26953125" style="27" customWidth="1"/>
    <col min="14070" max="14070" width="9.453125" style="27" bestFit="1" customWidth="1"/>
    <col min="14071" max="14071" width="25.7265625" style="27" bestFit="1" customWidth="1"/>
    <col min="14072" max="14072" width="21" style="27" customWidth="1"/>
    <col min="14073" max="14073" width="20.26953125" style="27" customWidth="1"/>
    <col min="14074" max="14317" width="10.26953125" style="27"/>
    <col min="14318" max="14318" width="3.7265625" style="27" customWidth="1"/>
    <col min="14319" max="14319" width="5.26953125" style="27" customWidth="1"/>
    <col min="14320" max="14320" width="9.453125" style="27" bestFit="1" customWidth="1"/>
    <col min="14321" max="14321" width="25.7265625" style="27" bestFit="1" customWidth="1"/>
    <col min="14322" max="14323" width="21.7265625" style="27" customWidth="1"/>
    <col min="14324" max="14324" width="10.26953125" style="27" customWidth="1"/>
    <col min="14325" max="14325" width="5.26953125" style="27" customWidth="1"/>
    <col min="14326" max="14326" width="9.453125" style="27" bestFit="1" customWidth="1"/>
    <col min="14327" max="14327" width="25.7265625" style="27" bestFit="1" customWidth="1"/>
    <col min="14328" max="14328" width="21" style="27" customWidth="1"/>
    <col min="14329" max="14329" width="20.26953125" style="27" customWidth="1"/>
    <col min="14330" max="14573" width="10.26953125" style="27"/>
    <col min="14574" max="14574" width="3.7265625" style="27" customWidth="1"/>
    <col min="14575" max="14575" width="5.26953125" style="27" customWidth="1"/>
    <col min="14576" max="14576" width="9.453125" style="27" bestFit="1" customWidth="1"/>
    <col min="14577" max="14577" width="25.7265625" style="27" bestFit="1" customWidth="1"/>
    <col min="14578" max="14579" width="21.7265625" style="27" customWidth="1"/>
    <col min="14580" max="14580" width="10.26953125" style="27" customWidth="1"/>
    <col min="14581" max="14581" width="5.26953125" style="27" customWidth="1"/>
    <col min="14582" max="14582" width="9.453125" style="27" bestFit="1" customWidth="1"/>
    <col min="14583" max="14583" width="25.7265625" style="27" bestFit="1" customWidth="1"/>
    <col min="14584" max="14584" width="21" style="27" customWidth="1"/>
    <col min="14585" max="14585" width="20.26953125" style="27" customWidth="1"/>
    <col min="14586" max="14829" width="10.26953125" style="27"/>
    <col min="14830" max="14830" width="3.7265625" style="27" customWidth="1"/>
    <col min="14831" max="14831" width="5.26953125" style="27" customWidth="1"/>
    <col min="14832" max="14832" width="9.453125" style="27" bestFit="1" customWidth="1"/>
    <col min="14833" max="14833" width="25.7265625" style="27" bestFit="1" customWidth="1"/>
    <col min="14834" max="14835" width="21.7265625" style="27" customWidth="1"/>
    <col min="14836" max="14836" width="10.26953125" style="27" customWidth="1"/>
    <col min="14837" max="14837" width="5.26953125" style="27" customWidth="1"/>
    <col min="14838" max="14838" width="9.453125" style="27" bestFit="1" customWidth="1"/>
    <col min="14839" max="14839" width="25.7265625" style="27" bestFit="1" customWidth="1"/>
    <col min="14840" max="14840" width="21" style="27" customWidth="1"/>
    <col min="14841" max="14841" width="20.26953125" style="27" customWidth="1"/>
    <col min="14842" max="15085" width="10.26953125" style="27"/>
    <col min="15086" max="15086" width="3.7265625" style="27" customWidth="1"/>
    <col min="15087" max="15087" width="5.26953125" style="27" customWidth="1"/>
    <col min="15088" max="15088" width="9.453125" style="27" bestFit="1" customWidth="1"/>
    <col min="15089" max="15089" width="25.7265625" style="27" bestFit="1" customWidth="1"/>
    <col min="15090" max="15091" width="21.7265625" style="27" customWidth="1"/>
    <col min="15092" max="15092" width="10.26953125" style="27" customWidth="1"/>
    <col min="15093" max="15093" width="5.26953125" style="27" customWidth="1"/>
    <col min="15094" max="15094" width="9.453125" style="27" bestFit="1" customWidth="1"/>
    <col min="15095" max="15095" width="25.7265625" style="27" bestFit="1" customWidth="1"/>
    <col min="15096" max="15096" width="21" style="27" customWidth="1"/>
    <col min="15097" max="15097" width="20.26953125" style="27" customWidth="1"/>
    <col min="15098" max="15341" width="10.26953125" style="27"/>
    <col min="15342" max="15342" width="3.7265625" style="27" customWidth="1"/>
    <col min="15343" max="15343" width="5.26953125" style="27" customWidth="1"/>
    <col min="15344" max="15344" width="9.453125" style="27" bestFit="1" customWidth="1"/>
    <col min="15345" max="15345" width="25.7265625" style="27" bestFit="1" customWidth="1"/>
    <col min="15346" max="15347" width="21.7265625" style="27" customWidth="1"/>
    <col min="15348" max="15348" width="10.26953125" style="27" customWidth="1"/>
    <col min="15349" max="15349" width="5.26953125" style="27" customWidth="1"/>
    <col min="15350" max="15350" width="9.453125" style="27" bestFit="1" customWidth="1"/>
    <col min="15351" max="15351" width="25.7265625" style="27" bestFit="1" customWidth="1"/>
    <col min="15352" max="15352" width="21" style="27" customWidth="1"/>
    <col min="15353" max="15353" width="20.26953125" style="27" customWidth="1"/>
    <col min="15354" max="15597" width="10.26953125" style="27"/>
    <col min="15598" max="15598" width="3.7265625" style="27" customWidth="1"/>
    <col min="15599" max="15599" width="5.26953125" style="27" customWidth="1"/>
    <col min="15600" max="15600" width="9.453125" style="27" bestFit="1" customWidth="1"/>
    <col min="15601" max="15601" width="25.7265625" style="27" bestFit="1" customWidth="1"/>
    <col min="15602" max="15603" width="21.7265625" style="27" customWidth="1"/>
    <col min="15604" max="15604" width="10.26953125" style="27" customWidth="1"/>
    <col min="15605" max="15605" width="5.26953125" style="27" customWidth="1"/>
    <col min="15606" max="15606" width="9.453125" style="27" bestFit="1" customWidth="1"/>
    <col min="15607" max="15607" width="25.7265625" style="27" bestFit="1" customWidth="1"/>
    <col min="15608" max="15608" width="21" style="27" customWidth="1"/>
    <col min="15609" max="15609" width="20.26953125" style="27" customWidth="1"/>
    <col min="15610" max="15853" width="10.26953125" style="27"/>
    <col min="15854" max="15854" width="3.7265625" style="27" customWidth="1"/>
    <col min="15855" max="15855" width="5.26953125" style="27" customWidth="1"/>
    <col min="15856" max="15856" width="9.453125" style="27" bestFit="1" customWidth="1"/>
    <col min="15857" max="15857" width="25.7265625" style="27" bestFit="1" customWidth="1"/>
    <col min="15858" max="15859" width="21.7265625" style="27" customWidth="1"/>
    <col min="15860" max="15860" width="10.26953125" style="27" customWidth="1"/>
    <col min="15861" max="15861" width="5.26953125" style="27" customWidth="1"/>
    <col min="15862" max="15862" width="9.453125" style="27" bestFit="1" customWidth="1"/>
    <col min="15863" max="15863" width="25.7265625" style="27" bestFit="1" customWidth="1"/>
    <col min="15864" max="15864" width="21" style="27" customWidth="1"/>
    <col min="15865" max="15865" width="20.26953125" style="27" customWidth="1"/>
    <col min="15866" max="16109" width="10.26953125" style="27"/>
    <col min="16110" max="16110" width="3.7265625" style="27" customWidth="1"/>
    <col min="16111" max="16111" width="5.26953125" style="27" customWidth="1"/>
    <col min="16112" max="16112" width="9.453125" style="27" bestFit="1" customWidth="1"/>
    <col min="16113" max="16113" width="25.7265625" style="27" bestFit="1" customWidth="1"/>
    <col min="16114" max="16115" width="21.7265625" style="27" customWidth="1"/>
    <col min="16116" max="16116" width="10.26953125" style="27" customWidth="1"/>
    <col min="16117" max="16117" width="5.26953125" style="27" customWidth="1"/>
    <col min="16118" max="16118" width="9.453125" style="27" bestFit="1" customWidth="1"/>
    <col min="16119" max="16119" width="25.7265625" style="27" bestFit="1" customWidth="1"/>
    <col min="16120" max="16120" width="21" style="27" customWidth="1"/>
    <col min="16121" max="16121" width="20.26953125" style="27" customWidth="1"/>
    <col min="16122" max="16384" width="10.26953125" style="27"/>
  </cols>
  <sheetData>
    <row r="1" spans="2:8">
      <c r="B1" s="238"/>
      <c r="C1" s="238"/>
      <c r="D1" s="238"/>
      <c r="E1" s="238"/>
      <c r="F1" s="238"/>
    </row>
    <row r="2" spans="2:8" ht="18.5">
      <c r="B2" s="238"/>
      <c r="C2" s="239" t="s">
        <v>145</v>
      </c>
      <c r="D2" s="239"/>
      <c r="E2" s="239"/>
      <c r="F2" s="239"/>
    </row>
    <row r="3" spans="2:8" ht="18.5">
      <c r="B3" s="238"/>
      <c r="C3" s="239" t="s">
        <v>323</v>
      </c>
      <c r="D3" s="239"/>
      <c r="E3" s="239"/>
      <c r="F3" s="239"/>
    </row>
    <row r="4" spans="2:8">
      <c r="B4" s="238"/>
      <c r="C4" s="412"/>
      <c r="D4" s="412"/>
      <c r="E4" s="238"/>
      <c r="F4" s="238"/>
    </row>
    <row r="5" spans="2:8">
      <c r="B5" s="238"/>
      <c r="C5" s="488" t="s">
        <v>121</v>
      </c>
      <c r="D5" s="488" t="s">
        <v>122</v>
      </c>
      <c r="E5" s="489" t="s">
        <v>1919</v>
      </c>
      <c r="F5" s="489" t="s">
        <v>1920</v>
      </c>
    </row>
    <row r="6" spans="2:8">
      <c r="B6" s="238"/>
      <c r="C6" s="505" t="s">
        <v>769</v>
      </c>
      <c r="D6" s="503" t="s">
        <v>1228</v>
      </c>
      <c r="E6" s="504">
        <v>14414</v>
      </c>
      <c r="F6" s="504">
        <v>13882</v>
      </c>
      <c r="G6"/>
      <c r="H6"/>
    </row>
    <row r="7" spans="2:8">
      <c r="B7" s="238"/>
      <c r="C7" s="505" t="s">
        <v>543</v>
      </c>
      <c r="D7" s="503" t="s">
        <v>1229</v>
      </c>
      <c r="E7" s="504">
        <v>13998</v>
      </c>
      <c r="F7" s="504">
        <v>14482</v>
      </c>
      <c r="G7"/>
      <c r="H7"/>
    </row>
    <row r="8" spans="2:8">
      <c r="B8" s="238"/>
      <c r="C8" s="505" t="s">
        <v>544</v>
      </c>
      <c r="D8" s="503" t="s">
        <v>1230</v>
      </c>
      <c r="E8" s="504">
        <v>14242</v>
      </c>
      <c r="F8" s="504">
        <v>14913</v>
      </c>
      <c r="G8"/>
      <c r="H8"/>
    </row>
    <row r="9" spans="2:8">
      <c r="B9" s="238"/>
      <c r="C9" s="505" t="s">
        <v>545</v>
      </c>
      <c r="D9" s="503" t="s">
        <v>1231</v>
      </c>
      <c r="E9" s="504">
        <v>14425</v>
      </c>
      <c r="F9" s="504">
        <v>15795</v>
      </c>
      <c r="G9"/>
      <c r="H9"/>
    </row>
    <row r="10" spans="2:8">
      <c r="B10" s="238"/>
      <c r="C10" s="505" t="s">
        <v>546</v>
      </c>
      <c r="D10" s="503" t="s">
        <v>1232</v>
      </c>
      <c r="E10" s="504">
        <v>12666</v>
      </c>
      <c r="F10" s="504">
        <v>13336</v>
      </c>
      <c r="G10"/>
      <c r="H10"/>
    </row>
    <row r="11" spans="2:8">
      <c r="B11" s="238"/>
      <c r="C11" s="505" t="s">
        <v>547</v>
      </c>
      <c r="D11" s="503" t="s">
        <v>1233</v>
      </c>
      <c r="E11" s="504">
        <v>18150</v>
      </c>
      <c r="F11" s="504">
        <v>19195</v>
      </c>
      <c r="G11"/>
      <c r="H11"/>
    </row>
    <row r="12" spans="2:8">
      <c r="B12" s="238"/>
      <c r="C12" s="505" t="s">
        <v>548</v>
      </c>
      <c r="D12" s="503" t="s">
        <v>1234</v>
      </c>
      <c r="E12" s="504">
        <v>11342</v>
      </c>
      <c r="F12" s="504">
        <v>11189</v>
      </c>
      <c r="G12"/>
      <c r="H12"/>
    </row>
    <row r="13" spans="2:8">
      <c r="B13" s="238"/>
      <c r="C13" s="505" t="s">
        <v>549</v>
      </c>
      <c r="D13" s="503" t="s">
        <v>1235</v>
      </c>
      <c r="E13" s="504">
        <v>11552</v>
      </c>
      <c r="F13" s="504">
        <v>11823</v>
      </c>
      <c r="G13"/>
      <c r="H13"/>
    </row>
    <row r="14" spans="2:8">
      <c r="B14" s="238"/>
      <c r="C14" s="505" t="s">
        <v>550</v>
      </c>
      <c r="D14" s="503" t="s">
        <v>1236</v>
      </c>
      <c r="E14" s="504">
        <v>13582</v>
      </c>
      <c r="F14" s="504">
        <v>14171</v>
      </c>
      <c r="G14"/>
      <c r="H14"/>
    </row>
    <row r="15" spans="2:8">
      <c r="B15" s="238"/>
      <c r="C15" s="505" t="s">
        <v>551</v>
      </c>
      <c r="D15" s="503" t="s">
        <v>1237</v>
      </c>
      <c r="E15" s="504">
        <v>14211</v>
      </c>
      <c r="F15" s="504">
        <v>14538</v>
      </c>
      <c r="G15"/>
      <c r="H15"/>
    </row>
    <row r="16" spans="2:8">
      <c r="B16" s="238"/>
      <c r="C16" s="505" t="s">
        <v>552</v>
      </c>
      <c r="D16" s="503" t="s">
        <v>1238</v>
      </c>
      <c r="E16" s="504">
        <v>13846</v>
      </c>
      <c r="F16" s="504">
        <v>14448</v>
      </c>
      <c r="G16"/>
      <c r="H16"/>
    </row>
    <row r="17" spans="2:8">
      <c r="B17" s="238"/>
      <c r="C17" s="505" t="s">
        <v>553</v>
      </c>
      <c r="D17" s="503" t="s">
        <v>1239</v>
      </c>
      <c r="E17" s="504">
        <v>11884</v>
      </c>
      <c r="F17" s="504">
        <v>12609</v>
      </c>
      <c r="G17"/>
      <c r="H17"/>
    </row>
    <row r="18" spans="2:8">
      <c r="B18" s="238"/>
      <c r="C18" s="505" t="s">
        <v>554</v>
      </c>
      <c r="D18" s="503" t="s">
        <v>1240</v>
      </c>
      <c r="E18" s="504">
        <v>14775</v>
      </c>
      <c r="F18" s="504">
        <v>15911</v>
      </c>
      <c r="G18"/>
      <c r="H18"/>
    </row>
    <row r="19" spans="2:8">
      <c r="B19" s="238"/>
      <c r="C19" s="505" t="s">
        <v>555</v>
      </c>
      <c r="D19" s="503" t="s">
        <v>1241</v>
      </c>
      <c r="E19" s="504">
        <v>66779</v>
      </c>
      <c r="F19" s="504">
        <v>71086</v>
      </c>
      <c r="G19"/>
      <c r="H19"/>
    </row>
    <row r="20" spans="2:8">
      <c r="B20" s="238"/>
      <c r="C20" s="505" t="s">
        <v>556</v>
      </c>
      <c r="D20" s="503" t="s">
        <v>1242</v>
      </c>
      <c r="E20" s="504">
        <v>12177</v>
      </c>
      <c r="F20" s="504">
        <v>12934</v>
      </c>
      <c r="G20"/>
      <c r="H20"/>
    </row>
    <row r="21" spans="2:8">
      <c r="B21" s="238"/>
      <c r="C21" s="505" t="s">
        <v>557</v>
      </c>
      <c r="D21" s="503" t="s">
        <v>1243</v>
      </c>
      <c r="E21" s="504">
        <v>21330</v>
      </c>
      <c r="F21" s="504">
        <v>22556</v>
      </c>
      <c r="G21"/>
      <c r="H21"/>
    </row>
    <row r="22" spans="2:8">
      <c r="B22" s="238"/>
      <c r="C22" s="505" t="s">
        <v>558</v>
      </c>
      <c r="D22" s="503" t="s">
        <v>1244</v>
      </c>
      <c r="E22" s="504">
        <v>12108</v>
      </c>
      <c r="F22" s="504">
        <v>12930</v>
      </c>
      <c r="G22"/>
      <c r="H22"/>
    </row>
    <row r="23" spans="2:8">
      <c r="B23" s="238"/>
      <c r="C23" s="505" t="s">
        <v>559</v>
      </c>
      <c r="D23" s="503" t="s">
        <v>1245</v>
      </c>
      <c r="E23" s="504">
        <v>22921</v>
      </c>
      <c r="F23" s="504">
        <v>26290</v>
      </c>
      <c r="G23"/>
      <c r="H23"/>
    </row>
    <row r="24" spans="2:8">
      <c r="B24" s="238"/>
      <c r="C24" s="505" t="s">
        <v>560</v>
      </c>
      <c r="D24" s="503" t="s">
        <v>1246</v>
      </c>
      <c r="E24" s="504">
        <v>14696</v>
      </c>
      <c r="F24" s="504">
        <v>15666</v>
      </c>
      <c r="G24"/>
      <c r="H24"/>
    </row>
    <row r="25" spans="2:8">
      <c r="B25" s="238"/>
      <c r="C25" s="505" t="s">
        <v>561</v>
      </c>
      <c r="D25" s="503" t="s">
        <v>1247</v>
      </c>
      <c r="E25" s="504">
        <v>23877</v>
      </c>
      <c r="F25" s="504">
        <v>24536</v>
      </c>
      <c r="G25"/>
      <c r="H25"/>
    </row>
    <row r="26" spans="2:8">
      <c r="B26" s="238"/>
      <c r="C26" s="505" t="s">
        <v>562</v>
      </c>
      <c r="D26" s="503" t="s">
        <v>1248</v>
      </c>
      <c r="E26" s="504">
        <v>13900</v>
      </c>
      <c r="F26" s="504">
        <v>14343</v>
      </c>
      <c r="G26"/>
      <c r="H26"/>
    </row>
    <row r="27" spans="2:8">
      <c r="B27" s="238"/>
      <c r="C27" s="505" t="s">
        <v>563</v>
      </c>
      <c r="D27" s="503" t="s">
        <v>1249</v>
      </c>
      <c r="E27" s="504">
        <v>12379</v>
      </c>
      <c r="F27" s="504">
        <v>12455</v>
      </c>
      <c r="G27"/>
      <c r="H27"/>
    </row>
    <row r="28" spans="2:8">
      <c r="B28" s="238"/>
      <c r="C28" s="505" t="s">
        <v>564</v>
      </c>
      <c r="D28" s="503" t="s">
        <v>1250</v>
      </c>
      <c r="E28" s="504">
        <v>14268</v>
      </c>
      <c r="F28" s="504">
        <v>14853</v>
      </c>
      <c r="G28"/>
      <c r="H28"/>
    </row>
    <row r="29" spans="2:8">
      <c r="B29" s="238"/>
      <c r="C29" s="505" t="s">
        <v>565</v>
      </c>
      <c r="D29" s="503" t="s">
        <v>1251</v>
      </c>
      <c r="E29" s="504">
        <v>10650</v>
      </c>
      <c r="F29" s="504">
        <v>10774</v>
      </c>
      <c r="G29"/>
      <c r="H29"/>
    </row>
    <row r="30" spans="2:8">
      <c r="B30" s="238"/>
      <c r="C30" s="505" t="s">
        <v>566</v>
      </c>
      <c r="D30" s="503" t="s">
        <v>1252</v>
      </c>
      <c r="E30" s="504">
        <v>12550</v>
      </c>
      <c r="F30" s="504">
        <v>13346</v>
      </c>
      <c r="G30"/>
      <c r="H30"/>
    </row>
    <row r="31" spans="2:8">
      <c r="B31" s="238"/>
      <c r="C31" s="505" t="s">
        <v>567</v>
      </c>
      <c r="D31" s="503" t="s">
        <v>1253</v>
      </c>
      <c r="E31" s="504">
        <v>15650</v>
      </c>
      <c r="F31" s="504">
        <v>16301</v>
      </c>
      <c r="G31"/>
      <c r="H31"/>
    </row>
    <row r="32" spans="2:8">
      <c r="B32" s="238"/>
      <c r="C32" s="505" t="s">
        <v>568</v>
      </c>
      <c r="D32" s="503" t="s">
        <v>1254</v>
      </c>
      <c r="E32" s="504">
        <v>11937</v>
      </c>
      <c r="F32" s="504">
        <v>12210</v>
      </c>
      <c r="G32"/>
      <c r="H32"/>
    </row>
    <row r="33" spans="2:8">
      <c r="B33" s="238"/>
      <c r="C33" s="505" t="s">
        <v>569</v>
      </c>
      <c r="D33" s="503" t="s">
        <v>1255</v>
      </c>
      <c r="E33" s="504">
        <v>15733</v>
      </c>
      <c r="F33" s="504">
        <v>16296</v>
      </c>
      <c r="G33"/>
      <c r="H33"/>
    </row>
    <row r="34" spans="2:8">
      <c r="B34" s="238"/>
      <c r="C34" s="505" t="s">
        <v>570</v>
      </c>
      <c r="D34" s="503" t="s">
        <v>1256</v>
      </c>
      <c r="E34" s="504">
        <v>13016</v>
      </c>
      <c r="F34" s="504">
        <v>13583</v>
      </c>
      <c r="G34"/>
      <c r="H34"/>
    </row>
    <row r="35" spans="2:8">
      <c r="B35" s="238"/>
      <c r="C35" s="505" t="s">
        <v>571</v>
      </c>
      <c r="D35" s="503" t="s">
        <v>1257</v>
      </c>
      <c r="E35" s="504">
        <v>19591</v>
      </c>
      <c r="F35" s="504">
        <v>20363</v>
      </c>
      <c r="G35"/>
      <c r="H35"/>
    </row>
    <row r="36" spans="2:8">
      <c r="B36" s="238"/>
      <c r="C36" s="505" t="s">
        <v>572</v>
      </c>
      <c r="D36" s="503" t="s">
        <v>1258</v>
      </c>
      <c r="E36" s="504">
        <v>13600</v>
      </c>
      <c r="F36" s="504">
        <v>14438</v>
      </c>
      <c r="G36"/>
      <c r="H36"/>
    </row>
    <row r="37" spans="2:8">
      <c r="B37" s="238"/>
      <c r="C37" s="505" t="s">
        <v>573</v>
      </c>
      <c r="D37" s="503" t="s">
        <v>1259</v>
      </c>
      <c r="E37" s="504">
        <v>18119</v>
      </c>
      <c r="F37" s="504">
        <v>19059</v>
      </c>
      <c r="G37"/>
      <c r="H37"/>
    </row>
    <row r="38" spans="2:8">
      <c r="B38" s="238"/>
      <c r="C38" s="505" t="s">
        <v>574</v>
      </c>
      <c r="D38" s="503" t="s">
        <v>1260</v>
      </c>
      <c r="E38" s="504">
        <v>14369</v>
      </c>
      <c r="F38" s="504">
        <v>15138</v>
      </c>
      <c r="G38"/>
      <c r="H38"/>
    </row>
    <row r="39" spans="2:8">
      <c r="B39" s="238"/>
      <c r="C39" s="505" t="s">
        <v>575</v>
      </c>
      <c r="D39" s="503" t="s">
        <v>1261</v>
      </c>
      <c r="E39" s="504">
        <v>14259</v>
      </c>
      <c r="F39" s="504">
        <v>14902</v>
      </c>
      <c r="G39"/>
      <c r="H39"/>
    </row>
    <row r="40" spans="2:8">
      <c r="B40" s="238"/>
      <c r="C40" s="505" t="s">
        <v>576</v>
      </c>
      <c r="D40" s="503" t="s">
        <v>1262</v>
      </c>
      <c r="E40" s="504">
        <v>13902</v>
      </c>
      <c r="F40" s="504">
        <v>14375</v>
      </c>
      <c r="G40"/>
      <c r="H40"/>
    </row>
    <row r="41" spans="2:8">
      <c r="B41" s="238"/>
      <c r="C41" s="505" t="s">
        <v>577</v>
      </c>
      <c r="D41" s="503" t="s">
        <v>1263</v>
      </c>
      <c r="E41" s="504">
        <v>14862</v>
      </c>
      <c r="F41" s="504">
        <v>15613</v>
      </c>
      <c r="G41"/>
      <c r="H41"/>
    </row>
    <row r="42" spans="2:8">
      <c r="B42" s="238"/>
      <c r="C42" s="505" t="s">
        <v>578</v>
      </c>
      <c r="D42" s="503" t="s">
        <v>1264</v>
      </c>
      <c r="E42" s="504">
        <v>11010</v>
      </c>
      <c r="F42" s="504">
        <v>12025</v>
      </c>
      <c r="G42"/>
      <c r="H42"/>
    </row>
    <row r="43" spans="2:8">
      <c r="B43" s="238"/>
      <c r="C43" s="505" t="s">
        <v>579</v>
      </c>
      <c r="D43" s="503" t="s">
        <v>1265</v>
      </c>
      <c r="E43" s="504">
        <v>19322</v>
      </c>
      <c r="F43" s="504">
        <v>20709</v>
      </c>
      <c r="G43"/>
      <c r="H43"/>
    </row>
    <row r="44" spans="2:8">
      <c r="B44" s="238"/>
      <c r="C44" s="505" t="s">
        <v>580</v>
      </c>
      <c r="D44" s="503" t="s">
        <v>1266</v>
      </c>
      <c r="E44" s="504">
        <v>19845</v>
      </c>
      <c r="F44" s="504">
        <v>20460</v>
      </c>
      <c r="G44"/>
      <c r="H44"/>
    </row>
    <row r="45" spans="2:8">
      <c r="B45" s="238"/>
      <c r="C45" s="505" t="s">
        <v>581</v>
      </c>
      <c r="D45" s="503" t="s">
        <v>1267</v>
      </c>
      <c r="E45" s="504">
        <v>14549</v>
      </c>
      <c r="F45" s="504">
        <v>15281</v>
      </c>
      <c r="G45"/>
      <c r="H45"/>
    </row>
    <row r="46" spans="2:8">
      <c r="B46" s="238"/>
      <c r="C46" s="505" t="s">
        <v>582</v>
      </c>
      <c r="D46" s="503" t="s">
        <v>1268</v>
      </c>
      <c r="E46" s="504">
        <v>11902</v>
      </c>
      <c r="F46" s="504">
        <v>12590</v>
      </c>
      <c r="G46"/>
      <c r="H46"/>
    </row>
    <row r="47" spans="2:8">
      <c r="B47" s="238"/>
      <c r="C47" s="505" t="s">
        <v>583</v>
      </c>
      <c r="D47" s="503" t="s">
        <v>1269</v>
      </c>
      <c r="E47" s="504">
        <v>23781</v>
      </c>
      <c r="F47" s="504">
        <v>24444</v>
      </c>
      <c r="G47"/>
      <c r="H47"/>
    </row>
    <row r="48" spans="2:8">
      <c r="B48" s="238"/>
      <c r="C48" s="505" t="s">
        <v>584</v>
      </c>
      <c r="D48" s="503" t="s">
        <v>1270</v>
      </c>
      <c r="E48" s="504">
        <v>15200</v>
      </c>
      <c r="F48" s="504">
        <v>16375</v>
      </c>
      <c r="G48"/>
      <c r="H48"/>
    </row>
    <row r="49" spans="2:8">
      <c r="B49" s="238"/>
      <c r="C49" s="505" t="s">
        <v>585</v>
      </c>
      <c r="D49" s="503" t="s">
        <v>1271</v>
      </c>
      <c r="E49" s="504">
        <v>15543</v>
      </c>
      <c r="F49" s="504">
        <v>16814</v>
      </c>
      <c r="G49"/>
      <c r="H49"/>
    </row>
    <row r="50" spans="2:8">
      <c r="B50" s="238"/>
      <c r="C50" s="505" t="s">
        <v>586</v>
      </c>
      <c r="D50" s="503" t="s">
        <v>1272</v>
      </c>
      <c r="E50" s="504">
        <v>8999</v>
      </c>
      <c r="F50" s="504">
        <v>8395</v>
      </c>
      <c r="G50"/>
      <c r="H50"/>
    </row>
    <row r="51" spans="2:8">
      <c r="B51" s="238"/>
      <c r="C51" s="505" t="s">
        <v>587</v>
      </c>
      <c r="D51" s="503" t="s">
        <v>1273</v>
      </c>
      <c r="E51" s="504">
        <v>21851</v>
      </c>
      <c r="F51" s="504">
        <v>22939</v>
      </c>
      <c r="G51"/>
      <c r="H51"/>
    </row>
    <row r="52" spans="2:8">
      <c r="B52" s="238"/>
      <c r="C52" s="505" t="s">
        <v>588</v>
      </c>
      <c r="D52" s="503" t="s">
        <v>1274</v>
      </c>
      <c r="E52" s="504">
        <v>16643</v>
      </c>
      <c r="F52" s="504">
        <v>17419</v>
      </c>
      <c r="G52"/>
      <c r="H52"/>
    </row>
    <row r="53" spans="2:8">
      <c r="B53" s="238"/>
      <c r="C53" s="505" t="s">
        <v>589</v>
      </c>
      <c r="D53" s="503" t="s">
        <v>1275</v>
      </c>
      <c r="E53" s="504">
        <v>15050</v>
      </c>
      <c r="F53" s="504">
        <v>15807</v>
      </c>
      <c r="G53"/>
      <c r="H53"/>
    </row>
    <row r="54" spans="2:8">
      <c r="B54" s="238"/>
      <c r="C54" s="505" t="s">
        <v>590</v>
      </c>
      <c r="D54" s="503" t="s">
        <v>1276</v>
      </c>
      <c r="E54" s="504">
        <v>15762</v>
      </c>
      <c r="F54" s="504">
        <v>16394</v>
      </c>
      <c r="G54"/>
      <c r="H54"/>
    </row>
    <row r="55" spans="2:8">
      <c r="B55" s="238"/>
      <c r="C55" s="505" t="s">
        <v>591</v>
      </c>
      <c r="D55" s="503" t="s">
        <v>1277</v>
      </c>
      <c r="E55" s="504">
        <v>17445</v>
      </c>
      <c r="F55" s="504">
        <v>18277</v>
      </c>
      <c r="G55"/>
      <c r="H55"/>
    </row>
    <row r="56" spans="2:8">
      <c r="B56" s="238"/>
      <c r="C56" s="505" t="s">
        <v>592</v>
      </c>
      <c r="D56" s="503" t="s">
        <v>1278</v>
      </c>
      <c r="E56" s="504">
        <v>14248</v>
      </c>
      <c r="F56" s="504">
        <v>14814</v>
      </c>
      <c r="G56"/>
      <c r="H56"/>
    </row>
    <row r="57" spans="2:8">
      <c r="B57" s="238"/>
      <c r="C57" s="505" t="s">
        <v>593</v>
      </c>
      <c r="D57" s="503" t="s">
        <v>1279</v>
      </c>
      <c r="E57" s="504">
        <v>19547</v>
      </c>
      <c r="F57" s="504">
        <v>20216</v>
      </c>
      <c r="G57"/>
      <c r="H57"/>
    </row>
    <row r="58" spans="2:8">
      <c r="B58" s="238"/>
      <c r="C58" s="505" t="s">
        <v>594</v>
      </c>
      <c r="D58" s="503" t="s">
        <v>1280</v>
      </c>
      <c r="E58" s="504">
        <v>13159</v>
      </c>
      <c r="F58" s="504">
        <v>14210</v>
      </c>
      <c r="G58"/>
      <c r="H58"/>
    </row>
    <row r="59" spans="2:8">
      <c r="B59" s="238"/>
      <c r="C59" s="505" t="s">
        <v>595</v>
      </c>
      <c r="D59" s="503" t="s">
        <v>1281</v>
      </c>
      <c r="E59" s="504">
        <v>21863</v>
      </c>
      <c r="F59" s="504">
        <v>22901</v>
      </c>
      <c r="G59"/>
      <c r="H59"/>
    </row>
    <row r="60" spans="2:8">
      <c r="B60" s="238"/>
      <c r="C60" s="505" t="s">
        <v>698</v>
      </c>
      <c r="D60" s="503" t="s">
        <v>1282</v>
      </c>
      <c r="E60" s="504">
        <v>12784</v>
      </c>
      <c r="F60" s="504">
        <v>13130</v>
      </c>
      <c r="G60"/>
      <c r="H60"/>
    </row>
    <row r="61" spans="2:8">
      <c r="B61" s="238"/>
      <c r="C61" s="505" t="s">
        <v>596</v>
      </c>
      <c r="D61" s="503" t="s">
        <v>1283</v>
      </c>
      <c r="E61" s="504">
        <v>13619</v>
      </c>
      <c r="F61" s="504">
        <v>14647</v>
      </c>
      <c r="G61"/>
      <c r="H61"/>
    </row>
    <row r="62" spans="2:8">
      <c r="B62" s="238"/>
      <c r="C62" s="505" t="s">
        <v>597</v>
      </c>
      <c r="D62" s="503" t="s">
        <v>1284</v>
      </c>
      <c r="E62" s="504">
        <v>22841</v>
      </c>
      <c r="F62" s="504">
        <v>22964</v>
      </c>
      <c r="G62"/>
      <c r="H62"/>
    </row>
    <row r="63" spans="2:8">
      <c r="B63" s="238"/>
      <c r="C63" s="506" t="s">
        <v>598</v>
      </c>
      <c r="D63" s="503" t="s">
        <v>1285</v>
      </c>
      <c r="E63" s="504">
        <v>16179</v>
      </c>
      <c r="F63" s="504">
        <v>16106</v>
      </c>
      <c r="G63"/>
      <c r="H63"/>
    </row>
    <row r="64" spans="2:8">
      <c r="B64" s="238"/>
      <c r="C64" s="505" t="s">
        <v>599</v>
      </c>
      <c r="D64" s="503" t="s">
        <v>1286</v>
      </c>
      <c r="E64" s="504">
        <v>14595</v>
      </c>
      <c r="F64" s="504">
        <v>15063</v>
      </c>
      <c r="G64"/>
      <c r="H64"/>
    </row>
    <row r="65" spans="2:8">
      <c r="B65" s="238"/>
      <c r="C65" s="505" t="s">
        <v>600</v>
      </c>
      <c r="D65" s="503" t="s">
        <v>1287</v>
      </c>
      <c r="E65" s="504">
        <v>14212</v>
      </c>
      <c r="F65" s="504">
        <v>15143</v>
      </c>
      <c r="G65"/>
      <c r="H65"/>
    </row>
    <row r="66" spans="2:8">
      <c r="B66" s="238"/>
      <c r="C66" s="505" t="s">
        <v>601</v>
      </c>
      <c r="D66" s="503" t="s">
        <v>1288</v>
      </c>
      <c r="E66" s="504">
        <v>18655</v>
      </c>
      <c r="F66" s="504">
        <v>20414</v>
      </c>
      <c r="G66"/>
      <c r="H66"/>
    </row>
    <row r="67" spans="2:8">
      <c r="B67" s="238"/>
      <c r="C67" s="505" t="s">
        <v>602</v>
      </c>
      <c r="D67" s="503" t="s">
        <v>1289</v>
      </c>
      <c r="E67" s="504">
        <v>19194</v>
      </c>
      <c r="F67" s="504">
        <v>20225</v>
      </c>
      <c r="G67"/>
      <c r="H67"/>
    </row>
    <row r="68" spans="2:8">
      <c r="B68" s="238"/>
      <c r="C68" s="505" t="s">
        <v>603</v>
      </c>
      <c r="D68" s="503" t="s">
        <v>1290</v>
      </c>
      <c r="E68" s="504">
        <v>25099</v>
      </c>
      <c r="F68" s="504">
        <v>26060</v>
      </c>
      <c r="G68"/>
      <c r="H68"/>
    </row>
    <row r="69" spans="2:8">
      <c r="B69" s="238"/>
      <c r="C69" s="505" t="s">
        <v>604</v>
      </c>
      <c r="D69" s="503" t="s">
        <v>1291</v>
      </c>
      <c r="E69" s="504">
        <v>80321</v>
      </c>
      <c r="F69" s="504">
        <v>84249</v>
      </c>
      <c r="G69"/>
      <c r="H69"/>
    </row>
    <row r="70" spans="2:8">
      <c r="B70" s="238"/>
      <c r="C70" s="505" t="s">
        <v>605</v>
      </c>
      <c r="D70" s="503" t="s">
        <v>1292</v>
      </c>
      <c r="E70" s="504">
        <v>15314</v>
      </c>
      <c r="F70" s="504">
        <v>16299</v>
      </c>
      <c r="G70"/>
      <c r="H70"/>
    </row>
    <row r="71" spans="2:8">
      <c r="B71" s="238"/>
      <c r="C71" s="505" t="s">
        <v>606</v>
      </c>
      <c r="D71" s="503" t="s">
        <v>1293</v>
      </c>
      <c r="E71" s="504">
        <v>10743</v>
      </c>
      <c r="F71" s="504">
        <v>11252</v>
      </c>
      <c r="G71"/>
      <c r="H71"/>
    </row>
    <row r="72" spans="2:8">
      <c r="B72" s="238"/>
      <c r="C72" s="505" t="s">
        <v>607</v>
      </c>
      <c r="D72" s="503" t="s">
        <v>1294</v>
      </c>
      <c r="E72" s="504">
        <v>12925</v>
      </c>
      <c r="F72" s="504">
        <v>13330</v>
      </c>
      <c r="G72"/>
      <c r="H72"/>
    </row>
    <row r="73" spans="2:8">
      <c r="B73" s="238"/>
      <c r="C73" s="505" t="s">
        <v>608</v>
      </c>
      <c r="D73" s="503" t="s">
        <v>1295</v>
      </c>
      <c r="E73" s="504">
        <v>15576</v>
      </c>
      <c r="F73" s="504">
        <v>16226</v>
      </c>
      <c r="G73"/>
      <c r="H73"/>
    </row>
    <row r="74" spans="2:8">
      <c r="B74" s="238"/>
      <c r="C74" s="505" t="s">
        <v>609</v>
      </c>
      <c r="D74" s="503" t="s">
        <v>1296</v>
      </c>
      <c r="E74" s="504">
        <v>22773</v>
      </c>
      <c r="F74" s="504">
        <v>23317</v>
      </c>
      <c r="G74"/>
      <c r="H74"/>
    </row>
    <row r="75" spans="2:8">
      <c r="B75" s="238"/>
      <c r="C75" s="505" t="s">
        <v>610</v>
      </c>
      <c r="D75" s="503" t="s">
        <v>1297</v>
      </c>
      <c r="E75" s="504">
        <v>16195</v>
      </c>
      <c r="F75" s="504">
        <v>16878</v>
      </c>
      <c r="G75"/>
      <c r="H75"/>
    </row>
    <row r="76" spans="2:8">
      <c r="B76" s="238"/>
      <c r="C76" s="505" t="s">
        <v>612</v>
      </c>
      <c r="D76" s="503" t="s">
        <v>1298</v>
      </c>
      <c r="E76" s="504">
        <v>12966</v>
      </c>
      <c r="F76" s="504">
        <v>13312</v>
      </c>
      <c r="G76"/>
      <c r="H76"/>
    </row>
    <row r="77" spans="2:8">
      <c r="B77" s="238"/>
      <c r="C77" s="505" t="s">
        <v>613</v>
      </c>
      <c r="D77" s="503" t="s">
        <v>1299</v>
      </c>
      <c r="E77" s="504">
        <v>15092</v>
      </c>
      <c r="F77" s="504">
        <v>16029</v>
      </c>
      <c r="G77"/>
      <c r="H77"/>
    </row>
    <row r="78" spans="2:8">
      <c r="B78" s="238"/>
      <c r="C78" s="505" t="s">
        <v>614</v>
      </c>
      <c r="D78" s="503" t="s">
        <v>1300</v>
      </c>
      <c r="E78" s="504">
        <v>14614</v>
      </c>
      <c r="F78" s="504">
        <v>16140</v>
      </c>
      <c r="G78"/>
      <c r="H78"/>
    </row>
    <row r="79" spans="2:8">
      <c r="B79" s="238"/>
      <c r="C79" s="505" t="s">
        <v>615</v>
      </c>
      <c r="D79" s="503" t="s">
        <v>1301</v>
      </c>
      <c r="E79" s="504">
        <v>12266</v>
      </c>
      <c r="F79" s="504">
        <v>12893</v>
      </c>
      <c r="G79"/>
      <c r="H79"/>
    </row>
    <row r="80" spans="2:8">
      <c r="B80" s="238"/>
      <c r="C80" s="505" t="s">
        <v>616</v>
      </c>
      <c r="D80" s="503" t="s">
        <v>1302</v>
      </c>
      <c r="E80" s="504">
        <v>22745</v>
      </c>
      <c r="F80" s="504">
        <v>23286</v>
      </c>
      <c r="G80"/>
      <c r="H80"/>
    </row>
    <row r="81" spans="2:8">
      <c r="B81" s="238"/>
      <c r="C81" s="505" t="s">
        <v>617</v>
      </c>
      <c r="D81" s="503" t="s">
        <v>1303</v>
      </c>
      <c r="E81" s="504">
        <v>13311</v>
      </c>
      <c r="F81" s="504">
        <v>13910</v>
      </c>
      <c r="G81"/>
      <c r="H81"/>
    </row>
    <row r="82" spans="2:8">
      <c r="B82" s="238"/>
      <c r="C82" s="505" t="s">
        <v>618</v>
      </c>
      <c r="D82" s="503" t="s">
        <v>1304</v>
      </c>
      <c r="E82" s="504">
        <v>11719</v>
      </c>
      <c r="F82" s="504">
        <v>12023</v>
      </c>
      <c r="G82"/>
      <c r="H82"/>
    </row>
    <row r="83" spans="2:8">
      <c r="B83" s="238"/>
      <c r="C83" s="505" t="s">
        <v>619</v>
      </c>
      <c r="D83" s="503" t="s">
        <v>1305</v>
      </c>
      <c r="E83" s="504">
        <v>11887</v>
      </c>
      <c r="F83" s="504">
        <v>12450</v>
      </c>
      <c r="G83"/>
      <c r="H83"/>
    </row>
    <row r="84" spans="2:8">
      <c r="B84" s="238"/>
      <c r="C84" s="505" t="s">
        <v>620</v>
      </c>
      <c r="D84" s="503" t="s">
        <v>1306</v>
      </c>
      <c r="E84" s="504">
        <v>14485</v>
      </c>
      <c r="F84" s="504">
        <v>15260</v>
      </c>
      <c r="G84"/>
      <c r="H84"/>
    </row>
    <row r="85" spans="2:8">
      <c r="B85" s="238"/>
      <c r="C85" s="505" t="s">
        <v>621</v>
      </c>
      <c r="D85" s="503" t="s">
        <v>1307</v>
      </c>
      <c r="E85" s="504">
        <v>10411</v>
      </c>
      <c r="F85" s="504">
        <v>10863</v>
      </c>
      <c r="G85"/>
      <c r="H85"/>
    </row>
    <row r="86" spans="2:8">
      <c r="B86" s="238"/>
      <c r="C86" s="505" t="s">
        <v>622</v>
      </c>
      <c r="D86" s="503" t="s">
        <v>1308</v>
      </c>
      <c r="E86" s="504">
        <v>9870</v>
      </c>
      <c r="F86" s="504">
        <v>9621</v>
      </c>
      <c r="G86"/>
      <c r="H86"/>
    </row>
    <row r="87" spans="2:8">
      <c r="B87" s="238"/>
      <c r="C87" s="505" t="s">
        <v>623</v>
      </c>
      <c r="D87" s="503" t="s">
        <v>1309</v>
      </c>
      <c r="E87" s="504">
        <v>12689</v>
      </c>
      <c r="F87" s="504">
        <v>13053</v>
      </c>
      <c r="G87"/>
      <c r="H87"/>
    </row>
    <row r="88" spans="2:8">
      <c r="B88" s="238"/>
      <c r="C88" s="505" t="s">
        <v>624</v>
      </c>
      <c r="D88" s="503" t="s">
        <v>1310</v>
      </c>
      <c r="E88" s="504">
        <v>12155</v>
      </c>
      <c r="F88" s="504">
        <v>12335</v>
      </c>
      <c r="G88"/>
      <c r="H88"/>
    </row>
    <row r="89" spans="2:8">
      <c r="B89" s="238"/>
      <c r="C89" s="505" t="s">
        <v>625</v>
      </c>
      <c r="D89" s="503" t="s">
        <v>1311</v>
      </c>
      <c r="E89" s="504">
        <v>14238</v>
      </c>
      <c r="F89" s="504">
        <v>14796</v>
      </c>
      <c r="G89"/>
      <c r="H89"/>
    </row>
    <row r="90" spans="2:8">
      <c r="B90" s="238"/>
      <c r="C90" s="505" t="s">
        <v>626</v>
      </c>
      <c r="D90" s="503" t="s">
        <v>1312</v>
      </c>
      <c r="E90" s="504">
        <v>12186</v>
      </c>
      <c r="F90" s="504">
        <v>13012</v>
      </c>
      <c r="G90"/>
      <c r="H90"/>
    </row>
    <row r="91" spans="2:8">
      <c r="B91" s="238"/>
      <c r="C91" s="505" t="s">
        <v>627</v>
      </c>
      <c r="D91" s="503" t="s">
        <v>1313</v>
      </c>
      <c r="E91" s="504">
        <v>15234</v>
      </c>
      <c r="F91" s="504">
        <v>15517</v>
      </c>
      <c r="G91"/>
      <c r="H91"/>
    </row>
    <row r="92" spans="2:8">
      <c r="B92" s="238"/>
      <c r="C92" s="505" t="s">
        <v>628</v>
      </c>
      <c r="D92" s="503" t="s">
        <v>1314</v>
      </c>
      <c r="E92" s="504">
        <v>16471</v>
      </c>
      <c r="F92" s="504">
        <v>17054</v>
      </c>
      <c r="G92"/>
      <c r="H92"/>
    </row>
    <row r="93" spans="2:8">
      <c r="B93" s="238"/>
      <c r="C93" s="505" t="s">
        <v>629</v>
      </c>
      <c r="D93" s="503" t="s">
        <v>1315</v>
      </c>
      <c r="E93" s="504">
        <v>14877</v>
      </c>
      <c r="F93" s="504">
        <v>15975</v>
      </c>
      <c r="G93"/>
      <c r="H93"/>
    </row>
    <row r="94" spans="2:8">
      <c r="B94" s="238"/>
      <c r="C94" s="505" t="s">
        <v>630</v>
      </c>
      <c r="D94" s="503" t="s">
        <v>1316</v>
      </c>
      <c r="E94" s="504">
        <v>22208</v>
      </c>
      <c r="F94" s="504">
        <v>22683</v>
      </c>
      <c r="G94"/>
      <c r="H94"/>
    </row>
    <row r="95" spans="2:8">
      <c r="B95" s="238"/>
      <c r="C95" s="505" t="s">
        <v>631</v>
      </c>
      <c r="D95" s="503" t="s">
        <v>1317</v>
      </c>
      <c r="E95" s="504">
        <v>17628</v>
      </c>
      <c r="F95" s="504">
        <v>18113</v>
      </c>
      <c r="G95"/>
      <c r="H95"/>
    </row>
    <row r="96" spans="2:8">
      <c r="B96" s="238"/>
      <c r="C96" s="505" t="s">
        <v>632</v>
      </c>
      <c r="D96" s="503" t="s">
        <v>1318</v>
      </c>
      <c r="E96" s="504">
        <v>11256</v>
      </c>
      <c r="F96" s="504">
        <v>11806</v>
      </c>
      <c r="G96"/>
      <c r="H96"/>
    </row>
    <row r="97" spans="2:8">
      <c r="B97" s="238"/>
      <c r="C97" s="505" t="s">
        <v>633</v>
      </c>
      <c r="D97" s="503" t="s">
        <v>1319</v>
      </c>
      <c r="E97" s="504">
        <v>15554</v>
      </c>
      <c r="F97" s="504">
        <v>16339</v>
      </c>
      <c r="G97"/>
      <c r="H97"/>
    </row>
    <row r="98" spans="2:8">
      <c r="B98" s="238"/>
      <c r="C98" s="505" t="s">
        <v>634</v>
      </c>
      <c r="D98" s="503" t="s">
        <v>1320</v>
      </c>
      <c r="E98" s="504">
        <v>12836</v>
      </c>
      <c r="F98" s="504">
        <v>13269</v>
      </c>
      <c r="G98"/>
      <c r="H98"/>
    </row>
    <row r="99" spans="2:8">
      <c r="B99" s="238"/>
      <c r="C99" s="505" t="s">
        <v>635</v>
      </c>
      <c r="D99" s="503" t="s">
        <v>1321</v>
      </c>
      <c r="E99" s="504">
        <v>16925</v>
      </c>
      <c r="F99" s="504">
        <v>17653</v>
      </c>
      <c r="G99"/>
      <c r="H99"/>
    </row>
    <row r="100" spans="2:8">
      <c r="B100" s="238"/>
      <c r="C100" s="505" t="s">
        <v>636</v>
      </c>
      <c r="D100" s="503" t="s">
        <v>1322</v>
      </c>
      <c r="E100" s="504">
        <v>14485</v>
      </c>
      <c r="F100" s="504">
        <v>15234</v>
      </c>
      <c r="G100"/>
      <c r="H100"/>
    </row>
    <row r="101" spans="2:8">
      <c r="B101" s="238"/>
      <c r="C101" s="505" t="s">
        <v>637</v>
      </c>
      <c r="D101" s="503" t="s">
        <v>1323</v>
      </c>
      <c r="E101" s="504">
        <v>13008</v>
      </c>
      <c r="F101" s="504">
        <v>13916</v>
      </c>
      <c r="G101"/>
      <c r="H101"/>
    </row>
    <row r="102" spans="2:8">
      <c r="B102" s="238"/>
      <c r="C102" s="505" t="s">
        <v>638</v>
      </c>
      <c r="D102" s="503" t="s">
        <v>1324</v>
      </c>
      <c r="E102" s="504">
        <v>17889</v>
      </c>
      <c r="F102" s="504">
        <v>19020</v>
      </c>
      <c r="G102"/>
      <c r="H102"/>
    </row>
    <row r="103" spans="2:8">
      <c r="B103" s="238"/>
      <c r="C103" s="505" t="s">
        <v>639</v>
      </c>
      <c r="D103" s="503" t="s">
        <v>1325</v>
      </c>
      <c r="E103" s="504">
        <v>23773</v>
      </c>
      <c r="F103" s="504">
        <v>24990</v>
      </c>
      <c r="G103"/>
      <c r="H103"/>
    </row>
    <row r="104" spans="2:8">
      <c r="B104" s="238"/>
      <c r="C104" s="505" t="s">
        <v>640</v>
      </c>
      <c r="D104" s="503" t="s">
        <v>1326</v>
      </c>
      <c r="E104" s="504">
        <v>11626</v>
      </c>
      <c r="F104" s="504">
        <v>12269</v>
      </c>
      <c r="G104"/>
      <c r="H104"/>
    </row>
    <row r="105" spans="2:8">
      <c r="B105" s="238"/>
      <c r="C105" s="505" t="s">
        <v>641</v>
      </c>
      <c r="D105" s="503" t="s">
        <v>1327</v>
      </c>
      <c r="E105" s="504">
        <v>10874</v>
      </c>
      <c r="F105" s="504">
        <v>11492</v>
      </c>
      <c r="G105"/>
      <c r="H105"/>
    </row>
    <row r="106" spans="2:8">
      <c r="B106" s="238"/>
      <c r="C106" s="505" t="s">
        <v>642</v>
      </c>
      <c r="D106" s="503" t="s">
        <v>1328</v>
      </c>
      <c r="E106" s="504">
        <v>20890</v>
      </c>
      <c r="F106" s="504">
        <v>21379</v>
      </c>
      <c r="G106"/>
      <c r="H106"/>
    </row>
    <row r="107" spans="2:8">
      <c r="B107" s="238"/>
      <c r="C107" s="505" t="s">
        <v>643</v>
      </c>
      <c r="D107" s="503" t="s">
        <v>1329</v>
      </c>
      <c r="E107" s="504">
        <v>14582</v>
      </c>
      <c r="F107" s="504">
        <v>15043</v>
      </c>
      <c r="G107"/>
      <c r="H107"/>
    </row>
    <row r="108" spans="2:8">
      <c r="B108" s="238"/>
      <c r="C108" s="505" t="s">
        <v>644</v>
      </c>
      <c r="D108" s="503" t="s">
        <v>1330</v>
      </c>
      <c r="E108" s="504">
        <v>12850</v>
      </c>
      <c r="F108" s="504">
        <v>13469</v>
      </c>
      <c r="G108"/>
      <c r="H108"/>
    </row>
    <row r="109" spans="2:8">
      <c r="B109" s="238"/>
      <c r="C109" s="505" t="s">
        <v>645</v>
      </c>
      <c r="D109" s="503" t="s">
        <v>1331</v>
      </c>
      <c r="E109" s="504">
        <v>14730</v>
      </c>
      <c r="F109" s="504">
        <v>15045</v>
      </c>
      <c r="G109"/>
      <c r="H109"/>
    </row>
    <row r="110" spans="2:8">
      <c r="B110" s="238"/>
      <c r="C110" s="505" t="s">
        <v>646</v>
      </c>
      <c r="D110" s="503" t="s">
        <v>1332</v>
      </c>
      <c r="E110" s="504">
        <v>14983</v>
      </c>
      <c r="F110" s="504">
        <v>15143</v>
      </c>
      <c r="G110"/>
      <c r="H110"/>
    </row>
    <row r="111" spans="2:8">
      <c r="B111" s="238"/>
      <c r="C111" s="505" t="s">
        <v>647</v>
      </c>
      <c r="D111" s="503" t="s">
        <v>1333</v>
      </c>
      <c r="E111" s="504">
        <v>13182</v>
      </c>
      <c r="F111" s="504">
        <v>13335</v>
      </c>
      <c r="G111"/>
      <c r="H111"/>
    </row>
    <row r="112" spans="2:8">
      <c r="B112" s="238"/>
      <c r="C112" s="505" t="s">
        <v>648</v>
      </c>
      <c r="D112" s="503" t="s">
        <v>1334</v>
      </c>
      <c r="E112" s="504">
        <v>12087</v>
      </c>
      <c r="F112" s="504">
        <v>13091</v>
      </c>
      <c r="G112"/>
      <c r="H112"/>
    </row>
    <row r="113" spans="2:8">
      <c r="B113" s="238"/>
      <c r="C113" s="505" t="s">
        <v>650</v>
      </c>
      <c r="D113" s="503" t="s">
        <v>1335</v>
      </c>
      <c r="E113" s="504">
        <v>13396</v>
      </c>
      <c r="F113" s="504">
        <v>13791</v>
      </c>
      <c r="G113"/>
      <c r="H113"/>
    </row>
    <row r="114" spans="2:8">
      <c r="B114" s="238"/>
      <c r="C114" s="505" t="s">
        <v>651</v>
      </c>
      <c r="D114" s="503" t="s">
        <v>1336</v>
      </c>
      <c r="E114" s="504">
        <v>12367</v>
      </c>
      <c r="F114" s="504">
        <v>12776</v>
      </c>
      <c r="G114"/>
      <c r="H114"/>
    </row>
    <row r="115" spans="2:8">
      <c r="B115" s="238"/>
      <c r="C115" s="505" t="s">
        <v>652</v>
      </c>
      <c r="D115" s="503" t="s">
        <v>1337</v>
      </c>
      <c r="E115" s="504">
        <v>13055</v>
      </c>
      <c r="F115" s="504">
        <v>13673</v>
      </c>
      <c r="G115"/>
      <c r="H115"/>
    </row>
    <row r="116" spans="2:8">
      <c r="B116" s="238"/>
      <c r="C116" s="505" t="s">
        <v>653</v>
      </c>
      <c r="D116" s="503" t="s">
        <v>1338</v>
      </c>
      <c r="E116" s="504">
        <v>15980</v>
      </c>
      <c r="F116" s="504">
        <v>16434</v>
      </c>
      <c r="G116"/>
      <c r="H116"/>
    </row>
    <row r="117" spans="2:8">
      <c r="B117" s="238"/>
      <c r="C117" s="505" t="s">
        <v>654</v>
      </c>
      <c r="D117" s="503" t="s">
        <v>1339</v>
      </c>
      <c r="E117" s="504">
        <v>18711</v>
      </c>
      <c r="F117" s="504">
        <v>20457</v>
      </c>
      <c r="G117"/>
      <c r="H117"/>
    </row>
    <row r="118" spans="2:8">
      <c r="B118" s="238"/>
      <c r="C118" s="505" t="s">
        <v>655</v>
      </c>
      <c r="D118" s="503" t="s">
        <v>1340</v>
      </c>
      <c r="E118" s="504">
        <v>13879</v>
      </c>
      <c r="F118" s="504">
        <v>14560</v>
      </c>
      <c r="G118"/>
      <c r="H118"/>
    </row>
    <row r="119" spans="2:8">
      <c r="B119" s="238"/>
      <c r="C119" s="505" t="s">
        <v>656</v>
      </c>
      <c r="D119" s="503" t="s">
        <v>1341</v>
      </c>
      <c r="E119" s="504">
        <v>11856</v>
      </c>
      <c r="F119" s="504">
        <v>12459</v>
      </c>
      <c r="G119"/>
      <c r="H119"/>
    </row>
    <row r="120" spans="2:8">
      <c r="B120" s="238"/>
      <c r="C120" s="505" t="s">
        <v>657</v>
      </c>
      <c r="D120" s="503" t="s">
        <v>1342</v>
      </c>
      <c r="E120" s="504">
        <v>14531</v>
      </c>
      <c r="F120" s="504">
        <v>15131</v>
      </c>
      <c r="G120"/>
      <c r="H120"/>
    </row>
    <row r="121" spans="2:8">
      <c r="B121" s="238"/>
      <c r="C121" s="505" t="s">
        <v>658</v>
      </c>
      <c r="D121" s="503" t="s">
        <v>1343</v>
      </c>
      <c r="E121" s="504">
        <v>12255</v>
      </c>
      <c r="F121" s="504">
        <v>12409</v>
      </c>
      <c r="G121"/>
      <c r="H121"/>
    </row>
    <row r="122" spans="2:8">
      <c r="B122" s="238"/>
      <c r="C122" s="505" t="s">
        <v>659</v>
      </c>
      <c r="D122" s="503" t="s">
        <v>1344</v>
      </c>
      <c r="E122" s="504">
        <v>16651</v>
      </c>
      <c r="F122" s="504">
        <v>17382</v>
      </c>
      <c r="G122"/>
      <c r="H122"/>
    </row>
    <row r="123" spans="2:8">
      <c r="B123" s="238"/>
      <c r="C123" s="505" t="s">
        <v>660</v>
      </c>
      <c r="D123" s="503" t="s">
        <v>1345</v>
      </c>
      <c r="E123" s="504">
        <v>13429</v>
      </c>
      <c r="F123" s="504">
        <v>14094</v>
      </c>
      <c r="G123"/>
      <c r="H123"/>
    </row>
    <row r="124" spans="2:8">
      <c r="B124" s="238"/>
      <c r="C124" s="505" t="s">
        <v>661</v>
      </c>
      <c r="D124" s="503" t="s">
        <v>1346</v>
      </c>
      <c r="E124" s="504">
        <v>19336</v>
      </c>
      <c r="F124" s="504">
        <v>20131</v>
      </c>
      <c r="G124"/>
      <c r="H124"/>
    </row>
    <row r="125" spans="2:8">
      <c r="B125" s="238"/>
      <c r="C125" s="505" t="s">
        <v>662</v>
      </c>
      <c r="D125" s="503" t="s">
        <v>1347</v>
      </c>
      <c r="E125" s="504">
        <v>14130</v>
      </c>
      <c r="F125" s="504">
        <v>14822</v>
      </c>
      <c r="G125"/>
      <c r="H125"/>
    </row>
    <row r="126" spans="2:8">
      <c r="B126" s="238"/>
      <c r="C126" s="505" t="s">
        <v>663</v>
      </c>
      <c r="D126" s="503" t="s">
        <v>1348</v>
      </c>
      <c r="E126" s="504">
        <v>17628</v>
      </c>
      <c r="F126" s="504">
        <v>18162</v>
      </c>
      <c r="G126"/>
      <c r="H126"/>
    </row>
    <row r="127" spans="2:8">
      <c r="B127" s="238"/>
      <c r="C127" s="505" t="s">
        <v>664</v>
      </c>
      <c r="D127" s="503" t="s">
        <v>1349</v>
      </c>
      <c r="E127" s="504">
        <v>16709</v>
      </c>
      <c r="F127" s="504">
        <v>17018</v>
      </c>
      <c r="G127"/>
      <c r="H127"/>
    </row>
    <row r="128" spans="2:8">
      <c r="B128" s="238"/>
      <c r="C128" s="505" t="s">
        <v>665</v>
      </c>
      <c r="D128" s="503" t="s">
        <v>1350</v>
      </c>
      <c r="E128" s="504">
        <v>14328</v>
      </c>
      <c r="F128" s="504">
        <v>14904</v>
      </c>
      <c r="G128"/>
      <c r="H128"/>
    </row>
    <row r="129" spans="2:8">
      <c r="B129" s="238"/>
      <c r="C129" s="505" t="s">
        <v>666</v>
      </c>
      <c r="D129" s="503" t="s">
        <v>1351</v>
      </c>
      <c r="E129" s="504">
        <v>15120</v>
      </c>
      <c r="F129" s="504">
        <v>16030</v>
      </c>
      <c r="G129"/>
      <c r="H129"/>
    </row>
    <row r="130" spans="2:8">
      <c r="B130" s="238"/>
      <c r="C130" s="505" t="s">
        <v>667</v>
      </c>
      <c r="D130" s="503" t="s">
        <v>1352</v>
      </c>
      <c r="E130" s="504">
        <v>21646</v>
      </c>
      <c r="F130" s="504">
        <v>24304</v>
      </c>
      <c r="G130"/>
      <c r="H130"/>
    </row>
    <row r="131" spans="2:8">
      <c r="B131" s="238"/>
      <c r="C131" s="505" t="s">
        <v>668</v>
      </c>
      <c r="D131" s="503" t="s">
        <v>1353</v>
      </c>
      <c r="E131" s="504">
        <v>22735</v>
      </c>
      <c r="F131" s="504">
        <v>23797</v>
      </c>
      <c r="G131"/>
      <c r="H131"/>
    </row>
    <row r="132" spans="2:8">
      <c r="B132" s="238"/>
      <c r="C132" s="505" t="s">
        <v>669</v>
      </c>
      <c r="D132" s="503" t="s">
        <v>1354</v>
      </c>
      <c r="E132" s="504">
        <v>16129</v>
      </c>
      <c r="F132" s="504">
        <v>16631</v>
      </c>
      <c r="G132"/>
      <c r="H132"/>
    </row>
    <row r="133" spans="2:8">
      <c r="B133" s="238"/>
      <c r="C133" s="505" t="s">
        <v>611</v>
      </c>
      <c r="D133" s="503" t="s">
        <v>1355</v>
      </c>
      <c r="E133" s="504">
        <v>16294</v>
      </c>
      <c r="F133" s="504">
        <v>16959</v>
      </c>
      <c r="G133"/>
      <c r="H133"/>
    </row>
    <row r="134" spans="2:8">
      <c r="B134" s="238"/>
      <c r="C134" s="505" t="s">
        <v>670</v>
      </c>
      <c r="D134" s="503" t="s">
        <v>1356</v>
      </c>
      <c r="E134" s="504">
        <v>18928</v>
      </c>
      <c r="F134" s="504">
        <v>19594</v>
      </c>
      <c r="G134"/>
      <c r="H134"/>
    </row>
    <row r="135" spans="2:8">
      <c r="B135" s="238"/>
      <c r="C135" s="505" t="s">
        <v>671</v>
      </c>
      <c r="D135" s="503" t="s">
        <v>1357</v>
      </c>
      <c r="E135" s="504">
        <v>14790</v>
      </c>
      <c r="F135" s="504">
        <v>15720</v>
      </c>
      <c r="G135"/>
      <c r="H135"/>
    </row>
    <row r="136" spans="2:8">
      <c r="B136" s="238"/>
      <c r="C136" s="505" t="s">
        <v>672</v>
      </c>
      <c r="D136" s="503" t="s">
        <v>1358</v>
      </c>
      <c r="E136" s="504">
        <v>11643</v>
      </c>
      <c r="F136" s="504">
        <v>12154</v>
      </c>
      <c r="G136"/>
      <c r="H136"/>
    </row>
    <row r="137" spans="2:8">
      <c r="B137" s="238"/>
      <c r="C137" s="505" t="s">
        <v>673</v>
      </c>
      <c r="D137" s="503" t="s">
        <v>1359</v>
      </c>
      <c r="E137" s="504">
        <v>19284</v>
      </c>
      <c r="F137" s="504">
        <v>20788</v>
      </c>
      <c r="G137"/>
      <c r="H137"/>
    </row>
    <row r="138" spans="2:8">
      <c r="B138" s="238"/>
      <c r="C138" s="505" t="s">
        <v>674</v>
      </c>
      <c r="D138" s="503" t="s">
        <v>1360</v>
      </c>
      <c r="E138" s="504">
        <v>12685</v>
      </c>
      <c r="F138" s="504">
        <v>13167</v>
      </c>
      <c r="G138"/>
      <c r="H138"/>
    </row>
    <row r="139" spans="2:8">
      <c r="B139" s="238"/>
      <c r="C139" s="505" t="s">
        <v>675</v>
      </c>
      <c r="D139" s="503" t="s">
        <v>1361</v>
      </c>
      <c r="E139" s="504">
        <v>12874</v>
      </c>
      <c r="F139" s="504">
        <v>13183</v>
      </c>
      <c r="G139"/>
      <c r="H139"/>
    </row>
    <row r="140" spans="2:8">
      <c r="B140" s="238"/>
      <c r="C140" s="505" t="s">
        <v>676</v>
      </c>
      <c r="D140" s="503" t="s">
        <v>1362</v>
      </c>
      <c r="E140" s="504">
        <v>13748</v>
      </c>
      <c r="F140" s="504">
        <v>14539</v>
      </c>
      <c r="G140"/>
      <c r="H140"/>
    </row>
    <row r="141" spans="2:8">
      <c r="B141" s="238"/>
      <c r="C141" s="505" t="s">
        <v>677</v>
      </c>
      <c r="D141" s="503" t="s">
        <v>1363</v>
      </c>
      <c r="E141" s="504">
        <v>12767</v>
      </c>
      <c r="F141" s="504">
        <v>13403</v>
      </c>
      <c r="G141"/>
      <c r="H141"/>
    </row>
    <row r="142" spans="2:8">
      <c r="B142" s="238"/>
      <c r="C142" s="505" t="s">
        <v>678</v>
      </c>
      <c r="D142" s="503" t="s">
        <v>1364</v>
      </c>
      <c r="E142" s="504">
        <v>13897</v>
      </c>
      <c r="F142" s="504">
        <v>14554</v>
      </c>
      <c r="G142"/>
      <c r="H142"/>
    </row>
    <row r="143" spans="2:8">
      <c r="B143" s="238"/>
      <c r="C143" s="505" t="s">
        <v>679</v>
      </c>
      <c r="D143" s="503" t="s">
        <v>1365</v>
      </c>
      <c r="E143" s="504">
        <v>17728</v>
      </c>
      <c r="F143" s="504">
        <v>18439</v>
      </c>
      <c r="G143"/>
      <c r="H143"/>
    </row>
    <row r="144" spans="2:8">
      <c r="B144" s="238"/>
      <c r="C144" s="505" t="s">
        <v>680</v>
      </c>
      <c r="D144" s="503" t="s">
        <v>1366</v>
      </c>
      <c r="E144" s="504">
        <v>19974</v>
      </c>
      <c r="F144" s="504">
        <v>21480</v>
      </c>
      <c r="G144"/>
      <c r="H144"/>
    </row>
    <row r="145" spans="2:8">
      <c r="B145" s="238"/>
      <c r="C145" s="505" t="s">
        <v>681</v>
      </c>
      <c r="D145" s="503" t="s">
        <v>1367</v>
      </c>
      <c r="E145" s="504">
        <v>14788</v>
      </c>
      <c r="F145" s="504">
        <v>15587</v>
      </c>
      <c r="G145"/>
      <c r="H145"/>
    </row>
    <row r="146" spans="2:8">
      <c r="B146" s="238"/>
      <c r="C146" s="505" t="s">
        <v>683</v>
      </c>
      <c r="D146" s="503" t="s">
        <v>1368</v>
      </c>
      <c r="E146" s="504">
        <v>13797</v>
      </c>
      <c r="F146" s="504">
        <v>14091</v>
      </c>
      <c r="G146"/>
      <c r="H146"/>
    </row>
    <row r="147" spans="2:8">
      <c r="B147" s="238"/>
      <c r="C147" s="505" t="s">
        <v>684</v>
      </c>
      <c r="D147" s="503" t="s">
        <v>1369</v>
      </c>
      <c r="E147" s="504">
        <v>16871</v>
      </c>
      <c r="F147" s="504">
        <v>17850</v>
      </c>
      <c r="G147"/>
      <c r="H147"/>
    </row>
    <row r="148" spans="2:8">
      <c r="B148" s="238"/>
      <c r="C148" s="505" t="s">
        <v>685</v>
      </c>
      <c r="D148" s="503" t="s">
        <v>1370</v>
      </c>
      <c r="E148" s="504">
        <v>15984</v>
      </c>
      <c r="F148" s="504">
        <v>16355</v>
      </c>
      <c r="G148"/>
      <c r="H148"/>
    </row>
    <row r="149" spans="2:8">
      <c r="B149" s="238"/>
      <c r="C149" s="505" t="s">
        <v>686</v>
      </c>
      <c r="D149" s="503" t="s">
        <v>1371</v>
      </c>
      <c r="E149" s="504">
        <v>11888</v>
      </c>
      <c r="F149" s="504">
        <v>12663</v>
      </c>
      <c r="G149"/>
      <c r="H149"/>
    </row>
    <row r="150" spans="2:8">
      <c r="B150" s="238"/>
      <c r="C150" s="505" t="s">
        <v>687</v>
      </c>
      <c r="D150" s="503" t="s">
        <v>1372</v>
      </c>
      <c r="E150" s="504">
        <v>15448</v>
      </c>
      <c r="F150" s="504">
        <v>16081</v>
      </c>
      <c r="G150"/>
      <c r="H150"/>
    </row>
    <row r="151" spans="2:8">
      <c r="B151" s="238"/>
      <c r="C151" s="505" t="s">
        <v>688</v>
      </c>
      <c r="D151" s="503" t="s">
        <v>1373</v>
      </c>
      <c r="E151" s="504">
        <v>13898</v>
      </c>
      <c r="F151" s="504">
        <v>14487</v>
      </c>
      <c r="G151"/>
      <c r="H151"/>
    </row>
    <row r="152" spans="2:8">
      <c r="B152" s="238"/>
      <c r="C152" s="505" t="s">
        <v>689</v>
      </c>
      <c r="D152" s="503" t="s">
        <v>1374</v>
      </c>
      <c r="E152" s="504">
        <v>22769</v>
      </c>
      <c r="F152" s="504">
        <v>23675</v>
      </c>
      <c r="G152"/>
      <c r="H152"/>
    </row>
    <row r="153" spans="2:8">
      <c r="B153" s="238"/>
      <c r="C153" s="505" t="s">
        <v>690</v>
      </c>
      <c r="D153" s="503" t="s">
        <v>1375</v>
      </c>
      <c r="E153" s="504">
        <v>10863</v>
      </c>
      <c r="F153" s="504">
        <v>11628</v>
      </c>
      <c r="G153"/>
      <c r="H153"/>
    </row>
    <row r="154" spans="2:8">
      <c r="B154" s="238"/>
      <c r="C154" s="505" t="s">
        <v>691</v>
      </c>
      <c r="D154" s="503" t="s">
        <v>1376</v>
      </c>
      <c r="E154" s="504">
        <v>13943</v>
      </c>
      <c r="F154" s="504">
        <v>14918</v>
      </c>
      <c r="G154"/>
      <c r="H154"/>
    </row>
    <row r="155" spans="2:8">
      <c r="B155" s="238"/>
      <c r="C155" s="505" t="s">
        <v>692</v>
      </c>
      <c r="D155" s="503" t="s">
        <v>1377</v>
      </c>
      <c r="E155" s="504">
        <v>20796</v>
      </c>
      <c r="F155" s="504">
        <v>21850</v>
      </c>
      <c r="G155"/>
      <c r="H155"/>
    </row>
    <row r="156" spans="2:8">
      <c r="B156" s="238"/>
      <c r="C156" s="505" t="s">
        <v>693</v>
      </c>
      <c r="D156" s="503" t="s">
        <v>1378</v>
      </c>
      <c r="E156" s="504">
        <v>13696</v>
      </c>
      <c r="F156" s="504">
        <v>14512</v>
      </c>
      <c r="G156"/>
      <c r="H156"/>
    </row>
    <row r="157" spans="2:8">
      <c r="B157" s="238"/>
      <c r="C157" s="505" t="s">
        <v>694</v>
      </c>
      <c r="D157" s="503" t="s">
        <v>1379</v>
      </c>
      <c r="E157" s="504">
        <v>10888</v>
      </c>
      <c r="F157" s="504">
        <v>11471</v>
      </c>
      <c r="G157"/>
      <c r="H157"/>
    </row>
    <row r="158" spans="2:8">
      <c r="B158" s="238"/>
      <c r="C158" s="505" t="s">
        <v>695</v>
      </c>
      <c r="D158" s="503" t="s">
        <v>1380</v>
      </c>
      <c r="E158" s="504">
        <v>10351</v>
      </c>
      <c r="F158" s="504">
        <v>10960</v>
      </c>
      <c r="G158"/>
      <c r="H158"/>
    </row>
    <row r="159" spans="2:8">
      <c r="B159" s="238"/>
      <c r="C159" s="505" t="s">
        <v>696</v>
      </c>
      <c r="D159" s="503" t="s">
        <v>1381</v>
      </c>
      <c r="E159" s="504">
        <v>16176</v>
      </c>
      <c r="F159" s="504">
        <v>17229</v>
      </c>
      <c r="G159"/>
      <c r="H159"/>
    </row>
    <row r="160" spans="2:8">
      <c r="B160" s="238"/>
      <c r="C160" s="505" t="s">
        <v>697</v>
      </c>
      <c r="D160" s="503" t="s">
        <v>1382</v>
      </c>
      <c r="E160" s="504">
        <v>12691</v>
      </c>
      <c r="F160" s="504">
        <v>13365</v>
      </c>
      <c r="G160"/>
      <c r="H160"/>
    </row>
    <row r="161" spans="2:8">
      <c r="B161" s="238"/>
      <c r="C161" s="505" t="s">
        <v>699</v>
      </c>
      <c r="D161" s="503" t="s">
        <v>1383</v>
      </c>
      <c r="E161" s="504">
        <v>14484</v>
      </c>
      <c r="F161" s="504">
        <v>15320</v>
      </c>
      <c r="G161"/>
      <c r="H161"/>
    </row>
    <row r="162" spans="2:8">
      <c r="B162" s="238"/>
      <c r="C162" s="505" t="s">
        <v>700</v>
      </c>
      <c r="D162" s="503" t="s">
        <v>1384</v>
      </c>
      <c r="E162" s="504">
        <v>26175</v>
      </c>
      <c r="F162" s="504">
        <v>27942</v>
      </c>
      <c r="G162"/>
      <c r="H162"/>
    </row>
    <row r="163" spans="2:8">
      <c r="B163" s="238"/>
      <c r="C163" s="505" t="s">
        <v>701</v>
      </c>
      <c r="D163" s="503" t="s">
        <v>1385</v>
      </c>
      <c r="E163" s="504">
        <v>14391</v>
      </c>
      <c r="F163" s="504">
        <v>15029</v>
      </c>
      <c r="G163"/>
      <c r="H163"/>
    </row>
    <row r="164" spans="2:8">
      <c r="B164" s="238"/>
      <c r="C164" s="505" t="s">
        <v>702</v>
      </c>
      <c r="D164" s="503" t="s">
        <v>1386</v>
      </c>
      <c r="E164" s="504">
        <v>15312</v>
      </c>
      <c r="F164" s="504">
        <v>15519</v>
      </c>
      <c r="G164"/>
      <c r="H164"/>
    </row>
    <row r="165" spans="2:8">
      <c r="B165" s="238"/>
      <c r="C165" s="505" t="s">
        <v>703</v>
      </c>
      <c r="D165" s="503" t="s">
        <v>1387</v>
      </c>
      <c r="E165" s="504">
        <v>18034</v>
      </c>
      <c r="F165" s="504">
        <v>19011</v>
      </c>
      <c r="G165"/>
      <c r="H165"/>
    </row>
    <row r="166" spans="2:8">
      <c r="B166" s="238"/>
      <c r="C166" s="505" t="s">
        <v>704</v>
      </c>
      <c r="D166" s="503" t="s">
        <v>1388</v>
      </c>
      <c r="E166" s="504">
        <v>18211</v>
      </c>
      <c r="F166" s="504">
        <v>19049</v>
      </c>
      <c r="G166"/>
      <c r="H166"/>
    </row>
    <row r="167" spans="2:8">
      <c r="B167" s="238"/>
      <c r="C167" s="505" t="s">
        <v>705</v>
      </c>
      <c r="D167" s="503" t="s">
        <v>1389</v>
      </c>
      <c r="E167" s="504">
        <v>23739</v>
      </c>
      <c r="F167" s="504">
        <v>24586</v>
      </c>
      <c r="G167"/>
      <c r="H167"/>
    </row>
    <row r="168" spans="2:8">
      <c r="B168" s="238"/>
      <c r="C168" s="505" t="s">
        <v>706</v>
      </c>
      <c r="D168" s="503" t="s">
        <v>1390</v>
      </c>
      <c r="E168" s="504">
        <v>16446</v>
      </c>
      <c r="F168" s="504">
        <v>16374</v>
      </c>
      <c r="G168"/>
      <c r="H168"/>
    </row>
    <row r="169" spans="2:8">
      <c r="B169" s="238"/>
      <c r="C169" s="505" t="s">
        <v>707</v>
      </c>
      <c r="D169" s="503" t="s">
        <v>1391</v>
      </c>
      <c r="E169" s="504">
        <v>15126</v>
      </c>
      <c r="F169" s="504">
        <v>15911</v>
      </c>
      <c r="G169"/>
      <c r="H169"/>
    </row>
    <row r="170" spans="2:8">
      <c r="B170" s="238"/>
      <c r="C170" s="505" t="s">
        <v>708</v>
      </c>
      <c r="D170" s="503" t="s">
        <v>1392</v>
      </c>
      <c r="E170" s="504">
        <v>20524</v>
      </c>
      <c r="F170" s="504">
        <v>21324</v>
      </c>
      <c r="G170"/>
      <c r="H170"/>
    </row>
    <row r="171" spans="2:8">
      <c r="B171" s="238"/>
      <c r="C171" s="505" t="s">
        <v>709</v>
      </c>
      <c r="D171" s="503" t="s">
        <v>1393</v>
      </c>
      <c r="E171" s="504">
        <v>16813</v>
      </c>
      <c r="F171" s="504">
        <v>17565</v>
      </c>
      <c r="G171"/>
      <c r="H171"/>
    </row>
    <row r="172" spans="2:8">
      <c r="B172" s="238"/>
      <c r="C172" s="505" t="s">
        <v>710</v>
      </c>
      <c r="D172" s="503" t="s">
        <v>1394</v>
      </c>
      <c r="E172" s="504">
        <v>22871</v>
      </c>
      <c r="F172" s="504">
        <v>23610</v>
      </c>
      <c r="G172"/>
      <c r="H172"/>
    </row>
    <row r="173" spans="2:8">
      <c r="B173" s="238"/>
      <c r="C173" s="505" t="s">
        <v>711</v>
      </c>
      <c r="D173" s="503" t="s">
        <v>1395</v>
      </c>
      <c r="E173" s="504">
        <v>20794</v>
      </c>
      <c r="F173" s="504">
        <v>22258</v>
      </c>
      <c r="G173"/>
      <c r="H173"/>
    </row>
    <row r="174" spans="2:8">
      <c r="B174" s="238"/>
      <c r="C174" s="505" t="s">
        <v>712</v>
      </c>
      <c r="D174" s="503" t="s">
        <v>1396</v>
      </c>
      <c r="E174" s="504">
        <v>15013</v>
      </c>
      <c r="F174" s="504">
        <v>15819</v>
      </c>
      <c r="G174"/>
      <c r="H174"/>
    </row>
    <row r="175" spans="2:8">
      <c r="B175" s="238"/>
      <c r="C175" s="505" t="s">
        <v>713</v>
      </c>
      <c r="D175" s="503" t="s">
        <v>1397</v>
      </c>
      <c r="E175" s="504">
        <v>12520</v>
      </c>
      <c r="F175" s="504">
        <v>13231</v>
      </c>
      <c r="G175"/>
      <c r="H175"/>
    </row>
    <row r="176" spans="2:8">
      <c r="B176" s="238"/>
      <c r="C176" s="505" t="s">
        <v>714</v>
      </c>
      <c r="D176" s="503" t="s">
        <v>1398</v>
      </c>
      <c r="E176" s="504">
        <v>21135</v>
      </c>
      <c r="F176" s="504">
        <v>21837</v>
      </c>
      <c r="G176"/>
      <c r="H176"/>
    </row>
    <row r="177" spans="2:8">
      <c r="B177" s="238"/>
      <c r="C177" s="505" t="s">
        <v>715</v>
      </c>
      <c r="D177" s="503" t="s">
        <v>1399</v>
      </c>
      <c r="E177" s="504">
        <v>22195</v>
      </c>
      <c r="F177" s="504">
        <v>22244</v>
      </c>
      <c r="G177"/>
      <c r="H177"/>
    </row>
    <row r="178" spans="2:8">
      <c r="B178" s="238"/>
      <c r="C178" s="505" t="s">
        <v>716</v>
      </c>
      <c r="D178" s="503" t="s">
        <v>1400</v>
      </c>
      <c r="E178" s="504">
        <v>14226</v>
      </c>
      <c r="F178" s="504">
        <v>14651</v>
      </c>
      <c r="G178"/>
      <c r="H178"/>
    </row>
    <row r="179" spans="2:8">
      <c r="B179" s="238"/>
      <c r="C179" s="505" t="s">
        <v>717</v>
      </c>
      <c r="D179" s="503" t="s">
        <v>1401</v>
      </c>
      <c r="E179" s="504">
        <v>13338</v>
      </c>
      <c r="F179" s="504">
        <v>14585</v>
      </c>
      <c r="G179"/>
      <c r="H179"/>
    </row>
    <row r="180" spans="2:8">
      <c r="B180" s="238"/>
      <c r="C180" s="505" t="s">
        <v>718</v>
      </c>
      <c r="D180" s="503" t="s">
        <v>1402</v>
      </c>
      <c r="E180" s="504">
        <v>14877</v>
      </c>
      <c r="F180" s="504">
        <v>15683</v>
      </c>
      <c r="G180"/>
      <c r="H180"/>
    </row>
    <row r="181" spans="2:8">
      <c r="B181" s="238"/>
      <c r="C181" s="505" t="s">
        <v>719</v>
      </c>
      <c r="D181" s="503" t="s">
        <v>1403</v>
      </c>
      <c r="E181" s="504">
        <v>12264</v>
      </c>
      <c r="F181" s="504">
        <v>11448</v>
      </c>
      <c r="G181"/>
      <c r="H181"/>
    </row>
    <row r="182" spans="2:8">
      <c r="B182" s="238"/>
      <c r="C182" s="505" t="s">
        <v>720</v>
      </c>
      <c r="D182" s="503" t="s">
        <v>1404</v>
      </c>
      <c r="E182" s="504">
        <v>19550</v>
      </c>
      <c r="F182" s="504">
        <v>20666</v>
      </c>
      <c r="G182"/>
      <c r="H182"/>
    </row>
    <row r="183" spans="2:8">
      <c r="B183" s="238"/>
      <c r="C183" s="505" t="s">
        <v>721</v>
      </c>
      <c r="D183" s="503" t="s">
        <v>1405</v>
      </c>
      <c r="E183" s="504">
        <v>14454</v>
      </c>
      <c r="F183" s="504">
        <v>15430</v>
      </c>
      <c r="G183"/>
      <c r="H183"/>
    </row>
    <row r="184" spans="2:8">
      <c r="B184" s="238"/>
      <c r="C184" s="505" t="s">
        <v>722</v>
      </c>
      <c r="D184" s="503" t="s">
        <v>1406</v>
      </c>
      <c r="E184" s="504">
        <v>13017</v>
      </c>
      <c r="F184" s="504">
        <v>13435</v>
      </c>
      <c r="G184"/>
      <c r="H184"/>
    </row>
    <row r="185" spans="2:8">
      <c r="B185" s="238"/>
      <c r="C185" s="505" t="s">
        <v>723</v>
      </c>
      <c r="D185" s="503" t="s">
        <v>1407</v>
      </c>
      <c r="E185" s="504">
        <v>12735</v>
      </c>
      <c r="F185" s="504">
        <v>13844</v>
      </c>
      <c r="G185"/>
      <c r="H185"/>
    </row>
    <row r="186" spans="2:8">
      <c r="B186" s="238"/>
      <c r="C186" s="505" t="s">
        <v>724</v>
      </c>
      <c r="D186" s="503" t="s">
        <v>1408</v>
      </c>
      <c r="E186" s="504">
        <v>16551</v>
      </c>
      <c r="F186" s="504">
        <v>17367</v>
      </c>
      <c r="G186"/>
      <c r="H186"/>
    </row>
    <row r="187" spans="2:8">
      <c r="B187" s="238"/>
      <c r="C187" s="505" t="s">
        <v>725</v>
      </c>
      <c r="D187" s="503" t="s">
        <v>1409</v>
      </c>
      <c r="E187" s="504">
        <v>26451</v>
      </c>
      <c r="F187" s="504">
        <v>27744</v>
      </c>
      <c r="G187"/>
      <c r="H187"/>
    </row>
    <row r="188" spans="2:8">
      <c r="B188" s="238"/>
      <c r="C188" s="505" t="s">
        <v>726</v>
      </c>
      <c r="D188" s="503" t="s">
        <v>1410</v>
      </c>
      <c r="E188" s="504">
        <v>16452</v>
      </c>
      <c r="F188" s="504">
        <v>17220</v>
      </c>
      <c r="G188"/>
      <c r="H188"/>
    </row>
    <row r="189" spans="2:8">
      <c r="B189" s="238"/>
      <c r="C189" s="505" t="s">
        <v>728</v>
      </c>
      <c r="D189" s="503" t="s">
        <v>1411</v>
      </c>
      <c r="E189" s="504">
        <v>14344</v>
      </c>
      <c r="F189" s="504">
        <v>14965</v>
      </c>
      <c r="G189"/>
      <c r="H189"/>
    </row>
    <row r="190" spans="2:8">
      <c r="B190" s="238"/>
      <c r="C190" s="505" t="s">
        <v>729</v>
      </c>
      <c r="D190" s="503" t="s">
        <v>1412</v>
      </c>
      <c r="E190" s="504">
        <v>12752</v>
      </c>
      <c r="F190" s="504">
        <v>13382</v>
      </c>
      <c r="G190"/>
      <c r="H190"/>
    </row>
    <row r="191" spans="2:8">
      <c r="B191" s="238"/>
      <c r="C191" s="505" t="s">
        <v>730</v>
      </c>
      <c r="D191" s="503" t="s">
        <v>1413</v>
      </c>
      <c r="E191" s="504">
        <v>11986</v>
      </c>
      <c r="F191" s="504">
        <v>12736</v>
      </c>
      <c r="G191"/>
      <c r="H191"/>
    </row>
    <row r="192" spans="2:8">
      <c r="B192" s="238"/>
      <c r="C192" s="505" t="s">
        <v>731</v>
      </c>
      <c r="D192" s="503" t="s">
        <v>1414</v>
      </c>
      <c r="E192" s="504">
        <v>22764</v>
      </c>
      <c r="F192" s="504">
        <v>24130</v>
      </c>
      <c r="G192"/>
      <c r="H192"/>
    </row>
    <row r="193" spans="2:8">
      <c r="B193" s="238"/>
      <c r="C193" s="505" t="s">
        <v>732</v>
      </c>
      <c r="D193" s="503" t="s">
        <v>1415</v>
      </c>
      <c r="E193" s="504">
        <v>20433</v>
      </c>
      <c r="F193" s="504">
        <v>21543</v>
      </c>
      <c r="G193"/>
      <c r="H193"/>
    </row>
    <row r="194" spans="2:8">
      <c r="B194" s="238"/>
      <c r="C194" s="505" t="s">
        <v>733</v>
      </c>
      <c r="D194" s="503" t="s">
        <v>1416</v>
      </c>
      <c r="E194" s="504">
        <v>13976</v>
      </c>
      <c r="F194" s="504">
        <v>14699</v>
      </c>
      <c r="G194"/>
      <c r="H194"/>
    </row>
    <row r="195" spans="2:8">
      <c r="B195" s="238"/>
      <c r="C195" s="505" t="s">
        <v>734</v>
      </c>
      <c r="D195" s="503" t="s">
        <v>1417</v>
      </c>
      <c r="E195" s="504">
        <v>11420</v>
      </c>
      <c r="F195" s="504">
        <v>12288</v>
      </c>
      <c r="G195"/>
      <c r="H195"/>
    </row>
    <row r="196" spans="2:8">
      <c r="B196" s="238"/>
      <c r="C196" s="505" t="s">
        <v>735</v>
      </c>
      <c r="D196" s="503" t="s">
        <v>1418</v>
      </c>
      <c r="E196" s="504">
        <v>111241</v>
      </c>
      <c r="F196" s="504">
        <v>111519</v>
      </c>
      <c r="G196"/>
      <c r="H196"/>
    </row>
    <row r="197" spans="2:8">
      <c r="B197" s="238"/>
      <c r="C197" s="505" t="s">
        <v>736</v>
      </c>
      <c r="D197" s="503" t="s">
        <v>1419</v>
      </c>
      <c r="E197" s="504">
        <v>0</v>
      </c>
      <c r="F197" s="504">
        <v>0</v>
      </c>
      <c r="G197"/>
      <c r="H197"/>
    </row>
    <row r="198" spans="2:8">
      <c r="B198" s="238"/>
      <c r="C198" s="505" t="s">
        <v>737</v>
      </c>
      <c r="D198" s="503" t="s">
        <v>1420</v>
      </c>
      <c r="E198" s="504">
        <v>16858</v>
      </c>
      <c r="F198" s="504">
        <v>17472</v>
      </c>
      <c r="G198"/>
      <c r="H198"/>
    </row>
    <row r="199" spans="2:8">
      <c r="B199" s="238"/>
      <c r="C199" s="505" t="s">
        <v>738</v>
      </c>
      <c r="D199" s="503" t="s">
        <v>1421</v>
      </c>
      <c r="E199" s="504">
        <v>16651</v>
      </c>
      <c r="F199" s="504">
        <v>17057</v>
      </c>
      <c r="G199"/>
      <c r="H199"/>
    </row>
    <row r="200" spans="2:8">
      <c r="B200" s="238"/>
      <c r="C200" s="505" t="s">
        <v>739</v>
      </c>
      <c r="D200" s="503" t="s">
        <v>1422</v>
      </c>
      <c r="E200" s="504">
        <v>11511</v>
      </c>
      <c r="F200" s="504">
        <v>11956</v>
      </c>
      <c r="G200"/>
      <c r="H200"/>
    </row>
    <row r="201" spans="2:8">
      <c r="B201" s="238"/>
      <c r="C201" s="505" t="s">
        <v>740</v>
      </c>
      <c r="D201" s="503" t="s">
        <v>1423</v>
      </c>
      <c r="E201" s="504">
        <v>13853</v>
      </c>
      <c r="F201" s="504">
        <v>15078</v>
      </c>
      <c r="G201"/>
      <c r="H201"/>
    </row>
    <row r="202" spans="2:8">
      <c r="B202" s="238"/>
      <c r="C202" s="505" t="s">
        <v>741</v>
      </c>
      <c r="D202" s="503" t="s">
        <v>1424</v>
      </c>
      <c r="E202" s="504">
        <v>15203</v>
      </c>
      <c r="F202" s="504">
        <v>15965</v>
      </c>
      <c r="G202"/>
      <c r="H202"/>
    </row>
    <row r="203" spans="2:8">
      <c r="B203" s="238"/>
      <c r="C203" s="505" t="s">
        <v>742</v>
      </c>
      <c r="D203" s="503" t="s">
        <v>1425</v>
      </c>
      <c r="E203" s="504">
        <v>20413</v>
      </c>
      <c r="F203" s="504">
        <v>21958</v>
      </c>
      <c r="G203"/>
      <c r="H203"/>
    </row>
    <row r="204" spans="2:8">
      <c r="B204" s="238"/>
      <c r="C204" s="505" t="s">
        <v>743</v>
      </c>
      <c r="D204" s="503" t="s">
        <v>1426</v>
      </c>
      <c r="E204" s="504">
        <v>13044</v>
      </c>
      <c r="F204" s="504">
        <v>13397</v>
      </c>
      <c r="G204"/>
      <c r="H204"/>
    </row>
    <row r="205" spans="2:8">
      <c r="B205" s="238"/>
      <c r="C205" s="505" t="s">
        <v>744</v>
      </c>
      <c r="D205" s="503" t="s">
        <v>1427</v>
      </c>
      <c r="E205" s="504">
        <v>11770</v>
      </c>
      <c r="F205" s="504">
        <v>12247</v>
      </c>
      <c r="G205"/>
      <c r="H205"/>
    </row>
    <row r="206" spans="2:8">
      <c r="B206" s="238"/>
      <c r="C206" s="505" t="s">
        <v>745</v>
      </c>
      <c r="D206" s="503" t="s">
        <v>1428</v>
      </c>
      <c r="E206" s="504">
        <v>15911</v>
      </c>
      <c r="F206" s="504">
        <v>16376</v>
      </c>
      <c r="G206"/>
      <c r="H206"/>
    </row>
    <row r="207" spans="2:8">
      <c r="B207" s="238"/>
      <c r="C207" s="505" t="s">
        <v>746</v>
      </c>
      <c r="D207" s="503" t="s">
        <v>1429</v>
      </c>
      <c r="E207" s="504">
        <v>16430</v>
      </c>
      <c r="F207" s="504">
        <v>17268</v>
      </c>
      <c r="G207"/>
      <c r="H207"/>
    </row>
    <row r="208" spans="2:8">
      <c r="B208" s="238"/>
      <c r="C208" s="505" t="s">
        <v>747</v>
      </c>
      <c r="D208" s="503" t="s">
        <v>1430</v>
      </c>
      <c r="E208" s="504">
        <v>12813</v>
      </c>
      <c r="F208" s="504">
        <v>13365</v>
      </c>
      <c r="G208"/>
      <c r="H208"/>
    </row>
    <row r="209" spans="2:8">
      <c r="B209" s="238"/>
      <c r="C209" s="505" t="s">
        <v>748</v>
      </c>
      <c r="D209" s="503" t="s">
        <v>1431</v>
      </c>
      <c r="E209" s="504">
        <v>14445</v>
      </c>
      <c r="F209" s="504">
        <v>15115</v>
      </c>
      <c r="G209"/>
      <c r="H209"/>
    </row>
    <row r="210" spans="2:8">
      <c r="B210" s="238"/>
      <c r="C210" s="505" t="s">
        <v>749</v>
      </c>
      <c r="D210" s="503" t="s">
        <v>1432</v>
      </c>
      <c r="E210" s="504">
        <v>18373</v>
      </c>
      <c r="F210" s="504">
        <v>19428</v>
      </c>
      <c r="G210"/>
      <c r="H210"/>
    </row>
    <row r="211" spans="2:8">
      <c r="B211" s="238"/>
      <c r="C211" s="505" t="s">
        <v>750</v>
      </c>
      <c r="D211" s="503" t="s">
        <v>1433</v>
      </c>
      <c r="E211" s="504">
        <v>12419</v>
      </c>
      <c r="F211" s="504">
        <v>13375</v>
      </c>
      <c r="G211"/>
      <c r="H211"/>
    </row>
    <row r="212" spans="2:8">
      <c r="B212" s="238"/>
      <c r="C212" s="505" t="s">
        <v>751</v>
      </c>
      <c r="D212" s="503" t="s">
        <v>1434</v>
      </c>
      <c r="E212" s="504">
        <v>14937</v>
      </c>
      <c r="F212" s="504">
        <v>14870</v>
      </c>
      <c r="G212"/>
      <c r="H212"/>
    </row>
    <row r="213" spans="2:8">
      <c r="B213" s="238"/>
      <c r="C213" s="505" t="s">
        <v>752</v>
      </c>
      <c r="D213" s="503" t="s">
        <v>1435</v>
      </c>
      <c r="E213" s="504">
        <v>10570</v>
      </c>
      <c r="F213" s="504">
        <v>11168</v>
      </c>
      <c r="G213"/>
      <c r="H213"/>
    </row>
    <row r="214" spans="2:8">
      <c r="B214" s="238"/>
      <c r="C214" s="505" t="s">
        <v>753</v>
      </c>
      <c r="D214" s="503" t="s">
        <v>1436</v>
      </c>
      <c r="E214" s="504">
        <v>14140</v>
      </c>
      <c r="F214" s="504">
        <v>15315</v>
      </c>
      <c r="G214"/>
      <c r="H214"/>
    </row>
    <row r="215" spans="2:8">
      <c r="B215" s="238"/>
      <c r="C215" s="505" t="s">
        <v>754</v>
      </c>
      <c r="D215" s="503" t="s">
        <v>1437</v>
      </c>
      <c r="E215" s="504">
        <v>11622</v>
      </c>
      <c r="F215" s="504">
        <v>12139</v>
      </c>
      <c r="G215"/>
      <c r="H215"/>
    </row>
    <row r="216" spans="2:8">
      <c r="B216" s="238"/>
      <c r="C216" s="505" t="s">
        <v>755</v>
      </c>
      <c r="D216" s="503" t="s">
        <v>1438</v>
      </c>
      <c r="E216" s="504">
        <v>12532</v>
      </c>
      <c r="F216" s="504">
        <v>13171</v>
      </c>
      <c r="G216"/>
      <c r="H216"/>
    </row>
    <row r="217" spans="2:8">
      <c r="B217" s="238"/>
      <c r="C217" s="505" t="s">
        <v>756</v>
      </c>
      <c r="D217" s="503" t="s">
        <v>1439</v>
      </c>
      <c r="E217" s="504">
        <v>19546</v>
      </c>
      <c r="F217" s="504">
        <v>20271</v>
      </c>
      <c r="G217"/>
      <c r="H217"/>
    </row>
    <row r="218" spans="2:8">
      <c r="B218" s="238"/>
      <c r="C218" s="505" t="s">
        <v>757</v>
      </c>
      <c r="D218" s="503" t="s">
        <v>1440</v>
      </c>
      <c r="E218" s="504">
        <v>21560</v>
      </c>
      <c r="F218" s="504">
        <v>20752</v>
      </c>
      <c r="G218"/>
      <c r="H218"/>
    </row>
    <row r="219" spans="2:8">
      <c r="B219" s="238"/>
      <c r="C219" s="505" t="s">
        <v>758</v>
      </c>
      <c r="D219" s="503" t="s">
        <v>1441</v>
      </c>
      <c r="E219" s="504">
        <v>13114</v>
      </c>
      <c r="F219" s="504">
        <v>13560</v>
      </c>
      <c r="G219"/>
      <c r="H219"/>
    </row>
    <row r="220" spans="2:8">
      <c r="B220" s="238"/>
      <c r="C220" s="505" t="s">
        <v>759</v>
      </c>
      <c r="D220" s="503" t="s">
        <v>1442</v>
      </c>
      <c r="E220" s="504">
        <v>11049</v>
      </c>
      <c r="F220" s="504">
        <v>11767</v>
      </c>
      <c r="G220"/>
      <c r="H220"/>
    </row>
    <row r="221" spans="2:8">
      <c r="B221" s="238"/>
      <c r="C221" s="505" t="s">
        <v>760</v>
      </c>
      <c r="D221" s="503" t="s">
        <v>1443</v>
      </c>
      <c r="E221" s="504">
        <v>14396</v>
      </c>
      <c r="F221" s="504">
        <v>15132</v>
      </c>
      <c r="G221"/>
      <c r="H221"/>
    </row>
    <row r="222" spans="2:8">
      <c r="B222" s="238"/>
      <c r="C222" s="505" t="s">
        <v>761</v>
      </c>
      <c r="D222" s="503" t="s">
        <v>1444</v>
      </c>
      <c r="E222" s="504">
        <v>14377</v>
      </c>
      <c r="F222" s="504">
        <v>15441</v>
      </c>
      <c r="G222"/>
      <c r="H222"/>
    </row>
    <row r="223" spans="2:8">
      <c r="B223" s="238"/>
      <c r="C223" s="505" t="s">
        <v>762</v>
      </c>
      <c r="D223" s="503" t="s">
        <v>1445</v>
      </c>
      <c r="E223" s="504">
        <v>16112</v>
      </c>
      <c r="F223" s="504">
        <v>16425</v>
      </c>
      <c r="G223"/>
      <c r="H223"/>
    </row>
    <row r="224" spans="2:8">
      <c r="B224" s="238"/>
      <c r="C224" s="505" t="s">
        <v>764</v>
      </c>
      <c r="D224" s="503" t="s">
        <v>1446</v>
      </c>
      <c r="E224" s="504">
        <v>16435</v>
      </c>
      <c r="F224" s="504">
        <v>16520</v>
      </c>
      <c r="G224"/>
      <c r="H224"/>
    </row>
    <row r="225" spans="2:8">
      <c r="B225" s="238"/>
      <c r="C225" s="505" t="s">
        <v>765</v>
      </c>
      <c r="D225" s="503" t="s">
        <v>1447</v>
      </c>
      <c r="E225" s="504">
        <v>14977</v>
      </c>
      <c r="F225" s="504">
        <v>16022</v>
      </c>
      <c r="G225"/>
      <c r="H225"/>
    </row>
    <row r="226" spans="2:8">
      <c r="B226" s="238"/>
      <c r="C226" s="505" t="s">
        <v>766</v>
      </c>
      <c r="D226" s="503" t="s">
        <v>1448</v>
      </c>
      <c r="E226" s="504">
        <v>16079</v>
      </c>
      <c r="F226" s="504">
        <v>16585</v>
      </c>
      <c r="G226"/>
      <c r="H226"/>
    </row>
    <row r="227" spans="2:8">
      <c r="B227" s="238"/>
      <c r="C227" s="505" t="s">
        <v>767</v>
      </c>
      <c r="D227" s="503" t="s">
        <v>1449</v>
      </c>
      <c r="E227" s="504">
        <v>22370</v>
      </c>
      <c r="F227" s="504">
        <v>23531</v>
      </c>
      <c r="G227"/>
      <c r="H227"/>
    </row>
    <row r="228" spans="2:8">
      <c r="B228" s="238"/>
      <c r="C228" s="505" t="s">
        <v>768</v>
      </c>
      <c r="D228" s="503" t="s">
        <v>1450</v>
      </c>
      <c r="E228" s="504">
        <v>13624</v>
      </c>
      <c r="F228" s="504">
        <v>14345</v>
      </c>
      <c r="G228"/>
      <c r="H228"/>
    </row>
    <row r="229" spans="2:8">
      <c r="B229" s="238"/>
      <c r="C229" s="505" t="s">
        <v>770</v>
      </c>
      <c r="D229" s="503" t="s">
        <v>1451</v>
      </c>
      <c r="E229" s="504">
        <v>11938</v>
      </c>
      <c r="F229" s="504">
        <v>12283</v>
      </c>
      <c r="G229"/>
      <c r="H229"/>
    </row>
    <row r="230" spans="2:8">
      <c r="B230" s="238"/>
      <c r="C230" s="505" t="s">
        <v>772</v>
      </c>
      <c r="D230" s="503" t="s">
        <v>1452</v>
      </c>
      <c r="E230" s="504">
        <v>18765</v>
      </c>
      <c r="F230" s="504">
        <v>19874</v>
      </c>
      <c r="G230"/>
      <c r="H230"/>
    </row>
    <row r="231" spans="2:8">
      <c r="B231" s="238"/>
      <c r="C231" s="505" t="s">
        <v>773</v>
      </c>
      <c r="D231" s="503" t="s">
        <v>1453</v>
      </c>
      <c r="E231" s="504">
        <v>12315</v>
      </c>
      <c r="F231" s="504">
        <v>12533</v>
      </c>
      <c r="G231"/>
      <c r="H231"/>
    </row>
    <row r="232" spans="2:8">
      <c r="B232" s="238"/>
      <c r="C232" s="505" t="s">
        <v>774</v>
      </c>
      <c r="D232" s="503" t="s">
        <v>1454</v>
      </c>
      <c r="E232" s="504">
        <v>13209</v>
      </c>
      <c r="F232" s="504">
        <v>13716</v>
      </c>
      <c r="G232"/>
      <c r="H232"/>
    </row>
    <row r="233" spans="2:8">
      <c r="B233" s="238"/>
      <c r="C233" s="505" t="s">
        <v>775</v>
      </c>
      <c r="D233" s="503" t="s">
        <v>1455</v>
      </c>
      <c r="E233" s="504">
        <v>12261</v>
      </c>
      <c r="F233" s="504">
        <v>12624</v>
      </c>
      <c r="G233"/>
      <c r="H233"/>
    </row>
    <row r="234" spans="2:8">
      <c r="B234" s="238"/>
      <c r="C234" s="505" t="s">
        <v>776</v>
      </c>
      <c r="D234" s="503" t="s">
        <v>1456</v>
      </c>
      <c r="E234" s="504">
        <v>12228</v>
      </c>
      <c r="F234" s="504">
        <v>12706</v>
      </c>
      <c r="G234"/>
      <c r="H234"/>
    </row>
    <row r="235" spans="2:8">
      <c r="B235" s="238"/>
      <c r="C235" s="505" t="s">
        <v>777</v>
      </c>
      <c r="D235" s="503" t="s">
        <v>1457</v>
      </c>
      <c r="E235" s="504">
        <v>24731</v>
      </c>
      <c r="F235" s="504">
        <v>25545</v>
      </c>
      <c r="G235"/>
      <c r="H235"/>
    </row>
    <row r="236" spans="2:8">
      <c r="B236" s="238"/>
      <c r="C236" s="505" t="s">
        <v>778</v>
      </c>
      <c r="D236" s="503" t="s">
        <v>1458</v>
      </c>
      <c r="E236" s="504">
        <v>13465</v>
      </c>
      <c r="F236" s="504">
        <v>14401</v>
      </c>
      <c r="G236"/>
      <c r="H236"/>
    </row>
    <row r="237" spans="2:8">
      <c r="B237" s="238"/>
      <c r="C237" s="505" t="s">
        <v>779</v>
      </c>
      <c r="D237" s="503" t="s">
        <v>1459</v>
      </c>
      <c r="E237" s="504">
        <v>16562</v>
      </c>
      <c r="F237" s="504">
        <v>17692</v>
      </c>
      <c r="G237"/>
      <c r="H237"/>
    </row>
    <row r="238" spans="2:8">
      <c r="B238" s="238"/>
      <c r="C238" s="505" t="s">
        <v>780</v>
      </c>
      <c r="D238" s="503" t="s">
        <v>1460</v>
      </c>
      <c r="E238" s="504">
        <v>23818</v>
      </c>
      <c r="F238" s="504">
        <v>24625</v>
      </c>
      <c r="G238"/>
      <c r="H238"/>
    </row>
    <row r="239" spans="2:8">
      <c r="B239" s="238"/>
      <c r="C239" s="505" t="s">
        <v>781</v>
      </c>
      <c r="D239" s="503" t="s">
        <v>1461</v>
      </c>
      <c r="E239" s="504">
        <v>13254</v>
      </c>
      <c r="F239" s="504">
        <v>14157</v>
      </c>
      <c r="G239"/>
      <c r="H239"/>
    </row>
    <row r="240" spans="2:8">
      <c r="B240" s="238"/>
      <c r="C240" s="505" t="s">
        <v>782</v>
      </c>
      <c r="D240" s="503" t="s">
        <v>1462</v>
      </c>
      <c r="E240" s="504">
        <v>21953</v>
      </c>
      <c r="F240" s="504">
        <v>22495</v>
      </c>
      <c r="G240"/>
      <c r="H240"/>
    </row>
    <row r="241" spans="2:8">
      <c r="B241" s="238"/>
      <c r="C241" s="505" t="s">
        <v>783</v>
      </c>
      <c r="D241" s="503" t="s">
        <v>1463</v>
      </c>
      <c r="E241" s="504">
        <v>15934</v>
      </c>
      <c r="F241" s="504">
        <v>16447</v>
      </c>
      <c r="G241"/>
      <c r="H241"/>
    </row>
    <row r="242" spans="2:8">
      <c r="B242" s="238"/>
      <c r="C242" s="505" t="s">
        <v>784</v>
      </c>
      <c r="D242" s="503" t="s">
        <v>1464</v>
      </c>
      <c r="E242" s="504">
        <v>14379</v>
      </c>
      <c r="F242" s="504">
        <v>15059</v>
      </c>
      <c r="G242"/>
      <c r="H242"/>
    </row>
    <row r="243" spans="2:8">
      <c r="B243" s="238"/>
      <c r="C243" s="505" t="s">
        <v>785</v>
      </c>
      <c r="D243" s="503" t="s">
        <v>1465</v>
      </c>
      <c r="E243" s="504">
        <v>19885</v>
      </c>
      <c r="F243" s="504">
        <v>20181</v>
      </c>
      <c r="G243"/>
      <c r="H243"/>
    </row>
    <row r="244" spans="2:8">
      <c r="B244" s="238"/>
      <c r="C244" s="505" t="s">
        <v>786</v>
      </c>
      <c r="D244" s="503" t="s">
        <v>1466</v>
      </c>
      <c r="E244" s="504">
        <v>13021</v>
      </c>
      <c r="F244" s="504">
        <v>13852</v>
      </c>
      <c r="G244"/>
      <c r="H244"/>
    </row>
    <row r="245" spans="2:8">
      <c r="B245" s="238"/>
      <c r="C245" s="505" t="s">
        <v>787</v>
      </c>
      <c r="D245" s="503" t="s">
        <v>1467</v>
      </c>
      <c r="E245" s="504">
        <v>14204</v>
      </c>
      <c r="F245" s="504">
        <v>14792</v>
      </c>
      <c r="G245"/>
      <c r="H245"/>
    </row>
    <row r="246" spans="2:8">
      <c r="B246" s="238"/>
      <c r="C246" s="505" t="s">
        <v>788</v>
      </c>
      <c r="D246" s="503" t="s">
        <v>1468</v>
      </c>
      <c r="E246" s="504">
        <v>16254</v>
      </c>
      <c r="F246" s="504">
        <v>16868</v>
      </c>
      <c r="G246"/>
      <c r="H246"/>
    </row>
    <row r="247" spans="2:8">
      <c r="B247" s="238"/>
      <c r="C247" s="505" t="s">
        <v>789</v>
      </c>
      <c r="D247" s="503" t="s">
        <v>1469</v>
      </c>
      <c r="E247" s="504">
        <v>15174</v>
      </c>
      <c r="F247" s="504">
        <v>14764</v>
      </c>
      <c r="G247"/>
      <c r="H247"/>
    </row>
    <row r="248" spans="2:8">
      <c r="B248" s="238"/>
      <c r="C248" s="505" t="s">
        <v>790</v>
      </c>
      <c r="D248" s="503" t="s">
        <v>1470</v>
      </c>
      <c r="E248" s="504">
        <v>16842</v>
      </c>
      <c r="F248" s="504">
        <v>17585</v>
      </c>
      <c r="G248"/>
      <c r="H248"/>
    </row>
    <row r="249" spans="2:8">
      <c r="B249" s="238"/>
      <c r="C249" s="505" t="s">
        <v>791</v>
      </c>
      <c r="D249" s="503" t="s">
        <v>1471</v>
      </c>
      <c r="E249" s="504">
        <v>13129</v>
      </c>
      <c r="F249" s="504">
        <v>13820</v>
      </c>
      <c r="G249"/>
      <c r="H249"/>
    </row>
    <row r="250" spans="2:8">
      <c r="B250" s="238"/>
      <c r="C250" s="505" t="s">
        <v>792</v>
      </c>
      <c r="D250" s="503" t="s">
        <v>1472</v>
      </c>
      <c r="E250" s="504">
        <v>15748</v>
      </c>
      <c r="F250" s="504">
        <v>16416</v>
      </c>
      <c r="G250"/>
      <c r="H250"/>
    </row>
    <row r="251" spans="2:8">
      <c r="B251" s="238"/>
      <c r="C251" s="505" t="s">
        <v>793</v>
      </c>
      <c r="D251" s="503" t="s">
        <v>1473</v>
      </c>
      <c r="E251" s="504">
        <v>16699</v>
      </c>
      <c r="F251" s="504">
        <v>17985</v>
      </c>
      <c r="G251"/>
      <c r="H251"/>
    </row>
    <row r="252" spans="2:8">
      <c r="B252" s="238"/>
      <c r="C252" s="505" t="s">
        <v>794</v>
      </c>
      <c r="D252" s="503" t="s">
        <v>1474</v>
      </c>
      <c r="E252" s="504">
        <v>18009</v>
      </c>
      <c r="F252" s="504">
        <v>18587</v>
      </c>
      <c r="G252"/>
      <c r="H252"/>
    </row>
    <row r="253" spans="2:8">
      <c r="B253" s="238"/>
      <c r="C253" s="505" t="s">
        <v>795</v>
      </c>
      <c r="D253" s="503" t="s">
        <v>1475</v>
      </c>
      <c r="E253" s="504">
        <v>19108</v>
      </c>
      <c r="F253" s="504">
        <v>20224</v>
      </c>
      <c r="G253"/>
      <c r="H253"/>
    </row>
    <row r="254" spans="2:8">
      <c r="B254" s="238"/>
      <c r="C254" s="505" t="s">
        <v>796</v>
      </c>
      <c r="D254" s="503" t="s">
        <v>1476</v>
      </c>
      <c r="E254" s="504">
        <v>14273</v>
      </c>
      <c r="F254" s="504">
        <v>14574</v>
      </c>
      <c r="G254"/>
      <c r="H254"/>
    </row>
    <row r="255" spans="2:8">
      <c r="B255" s="238"/>
      <c r="C255" s="505" t="s">
        <v>797</v>
      </c>
      <c r="D255" s="503" t="s">
        <v>1477</v>
      </c>
      <c r="E255" s="504">
        <v>11827</v>
      </c>
      <c r="F255" s="504">
        <v>12425</v>
      </c>
      <c r="G255"/>
      <c r="H255"/>
    </row>
    <row r="256" spans="2:8">
      <c r="B256" s="238"/>
      <c r="C256" s="505" t="s">
        <v>798</v>
      </c>
      <c r="D256" s="503" t="s">
        <v>1478</v>
      </c>
      <c r="E256" s="504">
        <v>16453</v>
      </c>
      <c r="F256" s="504">
        <v>17123</v>
      </c>
      <c r="G256"/>
      <c r="H256"/>
    </row>
    <row r="257" spans="2:8">
      <c r="B257" s="238"/>
      <c r="C257" s="505" t="s">
        <v>799</v>
      </c>
      <c r="D257" s="503" t="s">
        <v>1479</v>
      </c>
      <c r="E257" s="504">
        <v>10181</v>
      </c>
      <c r="F257" s="504">
        <v>10457</v>
      </c>
      <c r="G257"/>
      <c r="H257"/>
    </row>
    <row r="258" spans="2:8">
      <c r="B258" s="238"/>
      <c r="C258" s="505" t="s">
        <v>800</v>
      </c>
      <c r="D258" s="503" t="s">
        <v>1480</v>
      </c>
      <c r="E258" s="504">
        <v>26207</v>
      </c>
      <c r="F258" s="504">
        <v>26896</v>
      </c>
      <c r="G258"/>
      <c r="H258"/>
    </row>
    <row r="259" spans="2:8">
      <c r="B259" s="238"/>
      <c r="C259" s="505" t="s">
        <v>801</v>
      </c>
      <c r="D259" s="503" t="s">
        <v>1481</v>
      </c>
      <c r="E259" s="504">
        <v>16773</v>
      </c>
      <c r="F259" s="504">
        <v>17863</v>
      </c>
      <c r="G259"/>
      <c r="H259"/>
    </row>
    <row r="260" spans="2:8">
      <c r="B260" s="238"/>
      <c r="C260" s="505" t="s">
        <v>802</v>
      </c>
      <c r="D260" s="503" t="s">
        <v>1482</v>
      </c>
      <c r="E260" s="504">
        <v>11472</v>
      </c>
      <c r="F260" s="504">
        <v>12159</v>
      </c>
      <c r="G260"/>
      <c r="H260"/>
    </row>
    <row r="261" spans="2:8">
      <c r="B261" s="238"/>
      <c r="C261" s="505" t="s">
        <v>803</v>
      </c>
      <c r="D261" s="503" t="s">
        <v>1483</v>
      </c>
      <c r="E261" s="504">
        <v>24295</v>
      </c>
      <c r="F261" s="504">
        <v>24936</v>
      </c>
      <c r="G261"/>
      <c r="H261"/>
    </row>
    <row r="262" spans="2:8">
      <c r="B262" s="238"/>
      <c r="C262" s="505" t="s">
        <v>804</v>
      </c>
      <c r="D262" s="503" t="s">
        <v>1484</v>
      </c>
      <c r="E262" s="504">
        <v>19980</v>
      </c>
      <c r="F262" s="504">
        <v>20995</v>
      </c>
      <c r="G262"/>
      <c r="H262"/>
    </row>
    <row r="263" spans="2:8">
      <c r="B263" s="238"/>
      <c r="C263" s="505" t="s">
        <v>806</v>
      </c>
      <c r="D263" s="503" t="s">
        <v>1485</v>
      </c>
      <c r="E263" s="504">
        <v>26196</v>
      </c>
      <c r="F263" s="504">
        <v>28486</v>
      </c>
      <c r="G263"/>
      <c r="H263"/>
    </row>
    <row r="264" spans="2:8">
      <c r="B264" s="238"/>
      <c r="C264" s="505" t="s">
        <v>807</v>
      </c>
      <c r="D264" s="503" t="s">
        <v>1486</v>
      </c>
      <c r="E264" s="504">
        <v>20600</v>
      </c>
      <c r="F264" s="504">
        <v>21337</v>
      </c>
      <c r="G264"/>
      <c r="H264"/>
    </row>
    <row r="265" spans="2:8">
      <c r="B265" s="238"/>
      <c r="C265" s="505" t="s">
        <v>808</v>
      </c>
      <c r="D265" s="503" t="s">
        <v>1487</v>
      </c>
      <c r="E265" s="504">
        <v>12278</v>
      </c>
      <c r="F265" s="504">
        <v>13054</v>
      </c>
      <c r="G265"/>
      <c r="H265"/>
    </row>
    <row r="266" spans="2:8">
      <c r="B266" s="238"/>
      <c r="C266" s="505" t="s">
        <v>809</v>
      </c>
      <c r="D266" s="503" t="s">
        <v>1488</v>
      </c>
      <c r="E266" s="504">
        <v>15947</v>
      </c>
      <c r="F266" s="504">
        <v>17057</v>
      </c>
      <c r="G266"/>
      <c r="H266"/>
    </row>
    <row r="267" spans="2:8">
      <c r="B267" s="238"/>
      <c r="C267" s="505" t="s">
        <v>810</v>
      </c>
      <c r="D267" s="503" t="s">
        <v>1489</v>
      </c>
      <c r="E267" s="504">
        <v>18702</v>
      </c>
      <c r="F267" s="504">
        <v>19581</v>
      </c>
      <c r="G267"/>
      <c r="H267"/>
    </row>
    <row r="268" spans="2:8">
      <c r="B268" s="238"/>
      <c r="C268" s="505" t="s">
        <v>811</v>
      </c>
      <c r="D268" s="503" t="s">
        <v>1490</v>
      </c>
      <c r="E268" s="504">
        <v>12184</v>
      </c>
      <c r="F268" s="504">
        <v>13850</v>
      </c>
      <c r="G268"/>
      <c r="H268"/>
    </row>
    <row r="269" spans="2:8">
      <c r="B269" s="238"/>
      <c r="C269" s="505" t="s">
        <v>812</v>
      </c>
      <c r="D269" s="503" t="s">
        <v>1491</v>
      </c>
      <c r="E269" s="504">
        <v>24550</v>
      </c>
      <c r="F269" s="504">
        <v>25365</v>
      </c>
      <c r="G269"/>
      <c r="H269"/>
    </row>
    <row r="270" spans="2:8">
      <c r="B270" s="238"/>
      <c r="C270" s="505" t="s">
        <v>813</v>
      </c>
      <c r="D270" s="503" t="s">
        <v>1492</v>
      </c>
      <c r="E270" s="504">
        <v>18470</v>
      </c>
      <c r="F270" s="504">
        <v>19800</v>
      </c>
      <c r="G270"/>
      <c r="H270"/>
    </row>
    <row r="271" spans="2:8">
      <c r="B271" s="238"/>
      <c r="C271" s="505" t="s">
        <v>814</v>
      </c>
      <c r="D271" s="503" t="s">
        <v>1493</v>
      </c>
      <c r="E271" s="504">
        <v>15350</v>
      </c>
      <c r="F271" s="504">
        <v>15853</v>
      </c>
      <c r="G271"/>
      <c r="H271"/>
    </row>
    <row r="272" spans="2:8">
      <c r="B272" s="238"/>
      <c r="C272" s="505" t="s">
        <v>815</v>
      </c>
      <c r="D272" s="503" t="s">
        <v>1494</v>
      </c>
      <c r="E272" s="504">
        <v>18587</v>
      </c>
      <c r="F272" s="504">
        <v>19663</v>
      </c>
      <c r="G272"/>
      <c r="H272"/>
    </row>
    <row r="273" spans="2:8">
      <c r="B273" s="238"/>
      <c r="C273" s="505" t="s">
        <v>816</v>
      </c>
      <c r="D273" s="503" t="s">
        <v>1495</v>
      </c>
      <c r="E273" s="504">
        <v>12298</v>
      </c>
      <c r="F273" s="504">
        <v>12981</v>
      </c>
      <c r="G273"/>
      <c r="H273"/>
    </row>
    <row r="274" spans="2:8">
      <c r="B274" s="238"/>
      <c r="C274" s="505" t="s">
        <v>817</v>
      </c>
      <c r="D274" s="503" t="s">
        <v>1496</v>
      </c>
      <c r="E274" s="504">
        <v>12727</v>
      </c>
      <c r="F274" s="504">
        <v>13806</v>
      </c>
      <c r="G274"/>
      <c r="H274"/>
    </row>
    <row r="275" spans="2:8">
      <c r="B275" s="238"/>
      <c r="C275" s="505" t="s">
        <v>818</v>
      </c>
      <c r="D275" s="503" t="s">
        <v>1497</v>
      </c>
      <c r="E275" s="504">
        <v>12926</v>
      </c>
      <c r="F275" s="504">
        <v>13163</v>
      </c>
      <c r="G275"/>
      <c r="H275"/>
    </row>
    <row r="276" spans="2:8">
      <c r="B276" s="238"/>
      <c r="C276" s="505" t="s">
        <v>819</v>
      </c>
      <c r="D276" s="503" t="s">
        <v>1498</v>
      </c>
      <c r="E276" s="504">
        <v>13618</v>
      </c>
      <c r="F276" s="504">
        <v>14121</v>
      </c>
      <c r="G276"/>
      <c r="H276"/>
    </row>
    <row r="277" spans="2:8">
      <c r="B277" s="238"/>
      <c r="C277" s="505" t="s">
        <v>820</v>
      </c>
      <c r="D277" s="503" t="s">
        <v>1499</v>
      </c>
      <c r="E277" s="504">
        <v>11471</v>
      </c>
      <c r="F277" s="504">
        <v>11883</v>
      </c>
      <c r="G277"/>
      <c r="H277"/>
    </row>
    <row r="278" spans="2:8">
      <c r="B278" s="238"/>
      <c r="C278" s="505" t="s">
        <v>821</v>
      </c>
      <c r="D278" s="503" t="s">
        <v>1500</v>
      </c>
      <c r="E278" s="504">
        <v>13647</v>
      </c>
      <c r="F278" s="504">
        <v>14460</v>
      </c>
      <c r="G278"/>
      <c r="H278"/>
    </row>
    <row r="279" spans="2:8">
      <c r="B279" s="238"/>
      <c r="C279" s="505" t="s">
        <v>822</v>
      </c>
      <c r="D279" s="503" t="s">
        <v>1501</v>
      </c>
      <c r="E279" s="504">
        <v>13699</v>
      </c>
      <c r="F279" s="504">
        <v>14424</v>
      </c>
      <c r="G279"/>
      <c r="H279"/>
    </row>
    <row r="280" spans="2:8">
      <c r="B280" s="238"/>
      <c r="C280" s="505" t="s">
        <v>823</v>
      </c>
      <c r="D280" s="503" t="s">
        <v>1502</v>
      </c>
      <c r="E280" s="504">
        <v>12473</v>
      </c>
      <c r="F280" s="504">
        <v>13067</v>
      </c>
      <c r="G280"/>
      <c r="H280"/>
    </row>
    <row r="281" spans="2:8">
      <c r="B281" s="238"/>
      <c r="C281" s="505" t="s">
        <v>824</v>
      </c>
      <c r="D281" s="503" t="s">
        <v>1503</v>
      </c>
      <c r="E281" s="504">
        <v>13005</v>
      </c>
      <c r="F281" s="504">
        <v>13606</v>
      </c>
      <c r="G281"/>
      <c r="H281"/>
    </row>
    <row r="282" spans="2:8">
      <c r="B282" s="238"/>
      <c r="C282" s="505" t="s">
        <v>825</v>
      </c>
      <c r="D282" s="503" t="s">
        <v>1504</v>
      </c>
      <c r="E282" s="504">
        <v>14970</v>
      </c>
      <c r="F282" s="504">
        <v>16022</v>
      </c>
      <c r="G282"/>
      <c r="H282"/>
    </row>
    <row r="283" spans="2:8">
      <c r="B283" s="238"/>
      <c r="C283" s="505" t="s">
        <v>826</v>
      </c>
      <c r="D283" s="503" t="s">
        <v>1505</v>
      </c>
      <c r="E283" s="504">
        <v>9524</v>
      </c>
      <c r="F283" s="504">
        <v>9272</v>
      </c>
      <c r="G283"/>
      <c r="H283"/>
    </row>
    <row r="284" spans="2:8">
      <c r="B284" s="238"/>
      <c r="C284" s="505" t="s">
        <v>827</v>
      </c>
      <c r="D284" s="503" t="s">
        <v>1506</v>
      </c>
      <c r="E284" s="504">
        <v>13607</v>
      </c>
      <c r="F284" s="504">
        <v>14641</v>
      </c>
      <c r="G284"/>
      <c r="H284"/>
    </row>
    <row r="285" spans="2:8">
      <c r="B285" s="238"/>
      <c r="C285" s="505" t="s">
        <v>828</v>
      </c>
      <c r="D285" s="503" t="s">
        <v>1507</v>
      </c>
      <c r="E285" s="504">
        <v>16420</v>
      </c>
      <c r="F285" s="504">
        <v>16862</v>
      </c>
      <c r="G285"/>
      <c r="H285"/>
    </row>
    <row r="286" spans="2:8">
      <c r="B286" s="238"/>
      <c r="C286" s="505" t="s">
        <v>829</v>
      </c>
      <c r="D286" s="503" t="s">
        <v>1508</v>
      </c>
      <c r="E286" s="504">
        <v>11263</v>
      </c>
      <c r="F286" s="504">
        <v>11926</v>
      </c>
      <c r="G286"/>
      <c r="H286"/>
    </row>
    <row r="287" spans="2:8">
      <c r="B287" s="238"/>
      <c r="C287" s="505" t="s">
        <v>830</v>
      </c>
      <c r="D287" s="503" t="s">
        <v>1509</v>
      </c>
      <c r="E287" s="504">
        <v>17744</v>
      </c>
      <c r="F287" s="504">
        <v>18147</v>
      </c>
      <c r="G287"/>
      <c r="H287"/>
    </row>
    <row r="288" spans="2:8">
      <c r="B288" s="238"/>
      <c r="C288" s="505" t="s">
        <v>831</v>
      </c>
      <c r="D288" s="503" t="s">
        <v>1510</v>
      </c>
      <c r="E288" s="504">
        <v>20078</v>
      </c>
      <c r="F288" s="504">
        <v>21168</v>
      </c>
      <c r="G288"/>
      <c r="H288"/>
    </row>
    <row r="289" spans="2:8">
      <c r="B289" s="238"/>
      <c r="C289" s="505" t="s">
        <v>832</v>
      </c>
      <c r="D289" s="503" t="s">
        <v>1511</v>
      </c>
      <c r="E289" s="504">
        <v>14839</v>
      </c>
      <c r="F289" s="504">
        <v>15585</v>
      </c>
      <c r="G289"/>
      <c r="H289"/>
    </row>
    <row r="290" spans="2:8">
      <c r="B290" s="238"/>
      <c r="C290" s="505" t="s">
        <v>855</v>
      </c>
      <c r="D290" s="503" t="s">
        <v>1512</v>
      </c>
      <c r="E290" s="504">
        <v>13253</v>
      </c>
      <c r="F290" s="504">
        <v>13688</v>
      </c>
      <c r="G290"/>
      <c r="H290"/>
    </row>
    <row r="291" spans="2:8">
      <c r="B291" s="238"/>
      <c r="C291" s="505" t="s">
        <v>833</v>
      </c>
      <c r="D291" s="503" t="s">
        <v>1513</v>
      </c>
      <c r="E291" s="504">
        <v>24595</v>
      </c>
      <c r="F291" s="504">
        <v>25948</v>
      </c>
      <c r="G291"/>
      <c r="H291"/>
    </row>
    <row r="292" spans="2:8">
      <c r="B292" s="238"/>
      <c r="C292" s="505" t="s">
        <v>834</v>
      </c>
      <c r="D292" s="503" t="s">
        <v>1514</v>
      </c>
      <c r="E292" s="504">
        <v>8400</v>
      </c>
      <c r="F292" s="504">
        <v>8660</v>
      </c>
      <c r="G292"/>
      <c r="H292"/>
    </row>
    <row r="293" spans="2:8">
      <c r="B293" s="238"/>
      <c r="C293" s="505" t="s">
        <v>835</v>
      </c>
      <c r="D293" s="503" t="s">
        <v>1515</v>
      </c>
      <c r="E293" s="504">
        <v>0</v>
      </c>
      <c r="F293" s="504">
        <v>0</v>
      </c>
      <c r="G293"/>
      <c r="H293"/>
    </row>
    <row r="294" spans="2:8">
      <c r="B294" s="238"/>
      <c r="C294" s="505" t="s">
        <v>836</v>
      </c>
      <c r="D294" s="503" t="s">
        <v>1516</v>
      </c>
      <c r="E294" s="504">
        <v>15182</v>
      </c>
      <c r="F294" s="504">
        <v>15622</v>
      </c>
      <c r="G294"/>
      <c r="H294"/>
    </row>
    <row r="295" spans="2:8">
      <c r="B295" s="238"/>
      <c r="C295" s="505" t="s">
        <v>837</v>
      </c>
      <c r="D295" s="503" t="s">
        <v>1517</v>
      </c>
      <c r="E295" s="504">
        <v>23712</v>
      </c>
      <c r="F295" s="504">
        <v>24900</v>
      </c>
      <c r="G295"/>
      <c r="H295"/>
    </row>
    <row r="296" spans="2:8">
      <c r="B296" s="238"/>
      <c r="C296" s="505" t="s">
        <v>838</v>
      </c>
      <c r="D296" s="503" t="s">
        <v>1518</v>
      </c>
      <c r="E296" s="504">
        <v>29380</v>
      </c>
      <c r="F296" s="504">
        <v>29636</v>
      </c>
      <c r="G296"/>
      <c r="H296"/>
    </row>
    <row r="297" spans="2:8">
      <c r="B297" s="238"/>
      <c r="C297" s="505" t="s">
        <v>839</v>
      </c>
      <c r="D297" s="503" t="s">
        <v>1519</v>
      </c>
      <c r="E297" s="504">
        <v>17493</v>
      </c>
      <c r="F297" s="504">
        <v>18135</v>
      </c>
      <c r="G297"/>
      <c r="H297"/>
    </row>
    <row r="298" spans="2:8">
      <c r="B298" s="238"/>
      <c r="C298" s="505" t="s">
        <v>840</v>
      </c>
      <c r="D298" s="503" t="s">
        <v>1520</v>
      </c>
      <c r="E298" s="504">
        <v>17071</v>
      </c>
      <c r="F298" s="504">
        <v>17960</v>
      </c>
      <c r="G298"/>
      <c r="H298"/>
    </row>
    <row r="299" spans="2:8">
      <c r="B299" s="238"/>
      <c r="C299" s="505" t="s">
        <v>841</v>
      </c>
      <c r="D299" s="503" t="s">
        <v>1521</v>
      </c>
      <c r="E299" s="504">
        <v>16535</v>
      </c>
      <c r="F299" s="504">
        <v>17489</v>
      </c>
      <c r="G299"/>
      <c r="H299"/>
    </row>
    <row r="300" spans="2:8">
      <c r="B300" s="238"/>
      <c r="C300" s="505" t="s">
        <v>842</v>
      </c>
      <c r="D300" s="503" t="s">
        <v>1522</v>
      </c>
      <c r="E300" s="504">
        <v>12750</v>
      </c>
      <c r="F300" s="504">
        <v>13496</v>
      </c>
      <c r="G300"/>
      <c r="H300"/>
    </row>
    <row r="301" spans="2:8">
      <c r="B301" s="238"/>
      <c r="C301" s="505" t="s">
        <v>843</v>
      </c>
      <c r="D301" s="503" t="s">
        <v>1523</v>
      </c>
      <c r="E301" s="504">
        <v>13430</v>
      </c>
      <c r="F301" s="504">
        <v>13987</v>
      </c>
      <c r="G301"/>
      <c r="H301"/>
    </row>
    <row r="302" spans="2:8">
      <c r="B302" s="238"/>
      <c r="C302" s="505" t="s">
        <v>844</v>
      </c>
      <c r="D302" s="503" t="s">
        <v>1524</v>
      </c>
      <c r="E302" s="504">
        <v>9424</v>
      </c>
      <c r="F302" s="504">
        <v>9203</v>
      </c>
      <c r="G302"/>
      <c r="H302"/>
    </row>
    <row r="303" spans="2:8">
      <c r="B303" s="238"/>
      <c r="C303" s="505" t="s">
        <v>845</v>
      </c>
      <c r="D303" s="503" t="s">
        <v>1525</v>
      </c>
      <c r="E303" s="504">
        <v>14907</v>
      </c>
      <c r="F303" s="504">
        <v>15573</v>
      </c>
      <c r="G303"/>
      <c r="H303"/>
    </row>
    <row r="304" spans="2:8">
      <c r="B304" s="238"/>
      <c r="C304" s="505" t="s">
        <v>846</v>
      </c>
      <c r="D304" s="503" t="s">
        <v>1526</v>
      </c>
      <c r="E304" s="504">
        <v>26281</v>
      </c>
      <c r="F304" s="504">
        <v>27227</v>
      </c>
      <c r="G304"/>
      <c r="H304"/>
    </row>
    <row r="305" spans="2:8">
      <c r="B305" s="238"/>
      <c r="C305" s="505" t="s">
        <v>847</v>
      </c>
      <c r="D305" s="503" t="s">
        <v>1527</v>
      </c>
      <c r="E305" s="504">
        <v>19828</v>
      </c>
      <c r="F305" s="504">
        <v>20809</v>
      </c>
      <c r="G305"/>
      <c r="H305"/>
    </row>
    <row r="306" spans="2:8">
      <c r="B306" s="238"/>
      <c r="C306" s="505" t="s">
        <v>848</v>
      </c>
      <c r="D306" s="503" t="s">
        <v>1528</v>
      </c>
      <c r="E306" s="504">
        <v>14900</v>
      </c>
      <c r="F306" s="504">
        <v>16400</v>
      </c>
      <c r="G306"/>
      <c r="H306"/>
    </row>
    <row r="307" spans="2:8">
      <c r="B307" s="238"/>
      <c r="C307" s="505" t="s">
        <v>849</v>
      </c>
      <c r="D307" s="503" t="s">
        <v>1529</v>
      </c>
      <c r="E307" s="504">
        <v>9620</v>
      </c>
      <c r="F307" s="504">
        <v>10205</v>
      </c>
      <c r="G307"/>
      <c r="H307"/>
    </row>
    <row r="308" spans="2:8">
      <c r="B308" s="238"/>
      <c r="C308" s="505" t="s">
        <v>850</v>
      </c>
      <c r="D308" s="503" t="s">
        <v>1530</v>
      </c>
      <c r="E308" s="504">
        <v>15930</v>
      </c>
      <c r="F308" s="504">
        <v>17123</v>
      </c>
      <c r="G308"/>
      <c r="H308"/>
    </row>
    <row r="309" spans="2:8">
      <c r="B309" s="238"/>
      <c r="C309" s="505" t="s">
        <v>851</v>
      </c>
      <c r="D309" s="503" t="s">
        <v>1531</v>
      </c>
      <c r="E309" s="504">
        <v>21540</v>
      </c>
      <c r="F309" s="504">
        <v>22451</v>
      </c>
      <c r="G309"/>
      <c r="H309"/>
    </row>
    <row r="310" spans="2:8">
      <c r="B310" s="238"/>
      <c r="C310" s="505" t="s">
        <v>852</v>
      </c>
      <c r="D310" s="503" t="s">
        <v>1532</v>
      </c>
      <c r="E310" s="504">
        <v>26575</v>
      </c>
      <c r="F310" s="504">
        <v>28270</v>
      </c>
      <c r="G310"/>
      <c r="H310"/>
    </row>
    <row r="311" spans="2:8">
      <c r="B311" s="238"/>
      <c r="C311" s="505" t="s">
        <v>853</v>
      </c>
      <c r="D311" s="503" t="s">
        <v>1533</v>
      </c>
      <c r="E311" s="504">
        <v>13835</v>
      </c>
      <c r="F311" s="504">
        <v>14606</v>
      </c>
      <c r="G311"/>
      <c r="H311"/>
    </row>
    <row r="312" spans="2:8">
      <c r="B312" s="238"/>
      <c r="C312" s="505" t="s">
        <v>854</v>
      </c>
      <c r="D312" s="503" t="s">
        <v>1534</v>
      </c>
      <c r="E312" s="504">
        <v>11968</v>
      </c>
      <c r="F312" s="504">
        <v>12469</v>
      </c>
      <c r="G312"/>
      <c r="H312"/>
    </row>
    <row r="313" spans="2:8">
      <c r="B313" s="238"/>
      <c r="C313" s="505" t="s">
        <v>682</v>
      </c>
      <c r="D313" s="503" t="s">
        <v>1535</v>
      </c>
      <c r="E313" s="504">
        <v>14262</v>
      </c>
      <c r="F313" s="504">
        <v>14654</v>
      </c>
      <c r="G313"/>
      <c r="H313"/>
    </row>
    <row r="314" spans="2:8">
      <c r="B314" s="238"/>
      <c r="C314" s="505" t="s">
        <v>856</v>
      </c>
      <c r="D314" s="503" t="s">
        <v>1536</v>
      </c>
      <c r="E314" s="504">
        <v>15610</v>
      </c>
      <c r="F314" s="504">
        <v>16194</v>
      </c>
      <c r="G314"/>
      <c r="H314"/>
    </row>
    <row r="315" spans="2:8">
      <c r="B315" s="238"/>
      <c r="C315" s="505" t="s">
        <v>857</v>
      </c>
      <c r="D315" s="503" t="s">
        <v>1537</v>
      </c>
      <c r="E315" s="504">
        <v>18563</v>
      </c>
      <c r="F315" s="504">
        <v>19662</v>
      </c>
      <c r="G315"/>
      <c r="H315"/>
    </row>
    <row r="316" spans="2:8">
      <c r="B316" s="238"/>
      <c r="C316" s="505" t="s">
        <v>858</v>
      </c>
      <c r="D316" s="503" t="s">
        <v>1538</v>
      </c>
      <c r="E316" s="504">
        <v>47088</v>
      </c>
      <c r="F316" s="504">
        <v>47135</v>
      </c>
      <c r="G316"/>
      <c r="H316"/>
    </row>
    <row r="317" spans="2:8">
      <c r="B317" s="238"/>
      <c r="C317" s="505" t="s">
        <v>860</v>
      </c>
      <c r="D317" s="503" t="s">
        <v>1539</v>
      </c>
      <c r="E317" s="504">
        <v>14179</v>
      </c>
      <c r="F317" s="504">
        <v>15553</v>
      </c>
      <c r="G317"/>
      <c r="H317"/>
    </row>
    <row r="318" spans="2:8">
      <c r="B318" s="238"/>
      <c r="C318" s="505" t="s">
        <v>859</v>
      </c>
      <c r="D318" s="503" t="s">
        <v>1540</v>
      </c>
      <c r="E318" s="504">
        <v>12035</v>
      </c>
      <c r="F318" s="504">
        <v>12502</v>
      </c>
      <c r="G318"/>
      <c r="H318"/>
    </row>
    <row r="319" spans="2:8">
      <c r="B319" s="238"/>
      <c r="C319" s="505" t="s">
        <v>861</v>
      </c>
      <c r="D319" s="503" t="s">
        <v>1541</v>
      </c>
      <c r="E319" s="504">
        <v>20031</v>
      </c>
      <c r="F319" s="504">
        <v>20452</v>
      </c>
      <c r="G319"/>
      <c r="H319"/>
    </row>
    <row r="320" spans="2:8">
      <c r="B320" s="238"/>
      <c r="C320" s="505" t="s">
        <v>862</v>
      </c>
      <c r="D320" s="503" t="s">
        <v>1542</v>
      </c>
      <c r="E320" s="504">
        <v>14258</v>
      </c>
      <c r="F320" s="504">
        <v>14401</v>
      </c>
      <c r="G320"/>
      <c r="H320"/>
    </row>
    <row r="321" spans="2:8">
      <c r="B321" s="238"/>
      <c r="C321" s="505" t="s">
        <v>863</v>
      </c>
      <c r="D321" s="503" t="s">
        <v>1543</v>
      </c>
      <c r="E321" s="504">
        <v>16988</v>
      </c>
      <c r="F321" s="504">
        <v>17948</v>
      </c>
      <c r="G321"/>
      <c r="H321"/>
    </row>
    <row r="322" spans="2:8">
      <c r="B322" s="238"/>
      <c r="C322" s="505" t="s">
        <v>864</v>
      </c>
      <c r="D322" s="503" t="s">
        <v>1544</v>
      </c>
      <c r="E322" s="504">
        <v>29396</v>
      </c>
      <c r="F322" s="504">
        <v>31301</v>
      </c>
      <c r="G322"/>
      <c r="H322"/>
    </row>
    <row r="323" spans="2:8">
      <c r="B323" s="238"/>
      <c r="C323" s="505" t="s">
        <v>727</v>
      </c>
      <c r="D323" s="503" t="s">
        <v>1545</v>
      </c>
      <c r="E323" s="504">
        <v>13315</v>
      </c>
      <c r="F323" s="504">
        <v>13790</v>
      </c>
      <c r="G323"/>
      <c r="H323"/>
    </row>
    <row r="324" spans="2:8">
      <c r="B324" s="238"/>
      <c r="C324" s="505" t="s">
        <v>865</v>
      </c>
      <c r="D324" s="503" t="s">
        <v>1546</v>
      </c>
      <c r="E324" s="504">
        <v>16944</v>
      </c>
      <c r="F324" s="504">
        <v>17557</v>
      </c>
      <c r="G324"/>
      <c r="H324"/>
    </row>
    <row r="325" spans="2:8">
      <c r="B325" s="238"/>
      <c r="C325" s="505" t="s">
        <v>866</v>
      </c>
      <c r="D325" s="503" t="s">
        <v>1547</v>
      </c>
      <c r="E325" s="504">
        <v>11054</v>
      </c>
      <c r="F325" s="504">
        <v>11591</v>
      </c>
      <c r="G325"/>
      <c r="H325"/>
    </row>
    <row r="326" spans="2:8">
      <c r="B326" s="238"/>
      <c r="C326" s="505" t="s">
        <v>867</v>
      </c>
      <c r="D326" s="503" t="s">
        <v>1548</v>
      </c>
      <c r="E326" s="504">
        <v>14889</v>
      </c>
      <c r="F326" s="504">
        <v>15805</v>
      </c>
      <c r="G326"/>
      <c r="H326"/>
    </row>
    <row r="327" spans="2:8">
      <c r="B327" s="238"/>
      <c r="C327" s="505" t="s">
        <v>868</v>
      </c>
      <c r="D327" s="503" t="s">
        <v>1549</v>
      </c>
      <c r="E327" s="504">
        <v>13621</v>
      </c>
      <c r="F327" s="504">
        <v>14839</v>
      </c>
      <c r="G327"/>
      <c r="H327"/>
    </row>
    <row r="328" spans="2:8">
      <c r="B328" s="238"/>
      <c r="C328" s="505" t="s">
        <v>869</v>
      </c>
      <c r="D328" s="503" t="s">
        <v>1550</v>
      </c>
      <c r="E328" s="504">
        <v>12251</v>
      </c>
      <c r="F328" s="504">
        <v>12964</v>
      </c>
      <c r="G328"/>
      <c r="H328"/>
    </row>
    <row r="329" spans="2:8">
      <c r="B329" s="238"/>
      <c r="C329" s="505" t="s">
        <v>870</v>
      </c>
      <c r="D329" s="503" t="s">
        <v>1551</v>
      </c>
      <c r="E329" s="504">
        <v>19372</v>
      </c>
      <c r="F329" s="504">
        <v>18438</v>
      </c>
      <c r="G329"/>
      <c r="H329"/>
    </row>
    <row r="330" spans="2:8">
      <c r="B330" s="238"/>
      <c r="C330" s="505" t="s">
        <v>871</v>
      </c>
      <c r="D330" s="503" t="s">
        <v>1552</v>
      </c>
      <c r="E330" s="504">
        <v>13628</v>
      </c>
      <c r="F330" s="504">
        <v>14365</v>
      </c>
      <c r="G330"/>
      <c r="H330"/>
    </row>
    <row r="331" spans="2:8">
      <c r="B331" s="238"/>
      <c r="C331" s="505" t="s">
        <v>872</v>
      </c>
      <c r="D331" s="503" t="s">
        <v>1553</v>
      </c>
      <c r="E331" s="504">
        <v>12870</v>
      </c>
      <c r="F331" s="504">
        <v>12745</v>
      </c>
      <c r="G331"/>
      <c r="H331"/>
    </row>
    <row r="332" spans="2:8">
      <c r="B332" s="238"/>
      <c r="C332" s="505" t="s">
        <v>873</v>
      </c>
      <c r="D332" s="503" t="s">
        <v>1554</v>
      </c>
      <c r="E332" s="504">
        <v>18656</v>
      </c>
      <c r="F332" s="504">
        <v>19283</v>
      </c>
      <c r="G332"/>
      <c r="H332"/>
    </row>
    <row r="333" spans="2:8">
      <c r="B333" s="238"/>
      <c r="C333" s="505" t="s">
        <v>874</v>
      </c>
      <c r="D333" s="503" t="s">
        <v>1555</v>
      </c>
      <c r="E333" s="504">
        <v>14356</v>
      </c>
      <c r="F333" s="504">
        <v>15115</v>
      </c>
      <c r="G333"/>
      <c r="H333"/>
    </row>
    <row r="334" spans="2:8">
      <c r="B334" s="238"/>
      <c r="C334" s="505" t="s">
        <v>875</v>
      </c>
      <c r="D334" s="503" t="s">
        <v>1556</v>
      </c>
      <c r="E334" s="504">
        <v>20984</v>
      </c>
      <c r="F334" s="504">
        <v>21964</v>
      </c>
      <c r="G334"/>
      <c r="H334"/>
    </row>
    <row r="335" spans="2:8">
      <c r="B335" s="238"/>
      <c r="C335" s="505" t="s">
        <v>876</v>
      </c>
      <c r="D335" s="503" t="s">
        <v>1557</v>
      </c>
      <c r="E335" s="504">
        <v>16135</v>
      </c>
      <c r="F335" s="504">
        <v>16879</v>
      </c>
      <c r="G335"/>
      <c r="H335"/>
    </row>
    <row r="336" spans="2:8">
      <c r="B336" s="238"/>
      <c r="C336" s="505" t="s">
        <v>877</v>
      </c>
      <c r="D336" s="503" t="s">
        <v>1558</v>
      </c>
      <c r="E336" s="504">
        <v>17336</v>
      </c>
      <c r="F336" s="504">
        <v>18416</v>
      </c>
      <c r="G336"/>
      <c r="H336"/>
    </row>
    <row r="337" spans="2:8">
      <c r="B337" s="238"/>
      <c r="C337" s="505" t="s">
        <v>878</v>
      </c>
      <c r="D337" s="503" t="s">
        <v>1559</v>
      </c>
      <c r="E337" s="504">
        <v>15909</v>
      </c>
      <c r="F337" s="504">
        <v>17447</v>
      </c>
      <c r="G337"/>
      <c r="H337"/>
    </row>
    <row r="338" spans="2:8">
      <c r="B338" s="238"/>
      <c r="C338" s="505" t="s">
        <v>879</v>
      </c>
      <c r="D338" s="503" t="s">
        <v>1560</v>
      </c>
      <c r="E338" s="504">
        <v>14982</v>
      </c>
      <c r="F338" s="504">
        <v>15671</v>
      </c>
      <c r="G338"/>
      <c r="H338"/>
    </row>
    <row r="339" spans="2:8">
      <c r="B339" s="238"/>
      <c r="C339" s="505" t="s">
        <v>880</v>
      </c>
      <c r="D339" s="503" t="s">
        <v>1561</v>
      </c>
      <c r="E339" s="504">
        <v>19639</v>
      </c>
      <c r="F339" s="504">
        <v>20224</v>
      </c>
      <c r="G339"/>
      <c r="H339"/>
    </row>
    <row r="340" spans="2:8">
      <c r="B340" s="238"/>
      <c r="C340" s="505" t="s">
        <v>881</v>
      </c>
      <c r="D340" s="503" t="s">
        <v>1562</v>
      </c>
      <c r="E340" s="504">
        <v>14204</v>
      </c>
      <c r="F340" s="504">
        <v>15337</v>
      </c>
      <c r="G340"/>
      <c r="H340"/>
    </row>
    <row r="341" spans="2:8">
      <c r="B341" s="238"/>
      <c r="C341" s="505" t="s">
        <v>882</v>
      </c>
      <c r="D341" s="503" t="s">
        <v>1563</v>
      </c>
      <c r="E341" s="504">
        <v>13235</v>
      </c>
      <c r="F341" s="504">
        <v>14375</v>
      </c>
      <c r="G341"/>
      <c r="H341"/>
    </row>
    <row r="342" spans="2:8">
      <c r="B342" s="238"/>
      <c r="C342" s="505" t="s">
        <v>883</v>
      </c>
      <c r="D342" s="503" t="s">
        <v>1564</v>
      </c>
      <c r="E342" s="504">
        <v>25318</v>
      </c>
      <c r="F342" s="504">
        <v>25860</v>
      </c>
      <c r="G342"/>
      <c r="H342"/>
    </row>
    <row r="343" spans="2:8">
      <c r="B343" s="238"/>
      <c r="C343" s="505" t="s">
        <v>884</v>
      </c>
      <c r="D343" s="503" t="s">
        <v>1565</v>
      </c>
      <c r="E343" s="504">
        <v>24051</v>
      </c>
      <c r="F343" s="504">
        <v>24623</v>
      </c>
      <c r="G343"/>
      <c r="H343"/>
    </row>
    <row r="344" spans="2:8">
      <c r="B344" s="238"/>
      <c r="C344" s="505" t="s">
        <v>885</v>
      </c>
      <c r="D344" s="503" t="s">
        <v>1566</v>
      </c>
      <c r="E344" s="504">
        <v>45736</v>
      </c>
      <c r="F344" s="504">
        <v>46106</v>
      </c>
      <c r="G344"/>
      <c r="H344"/>
    </row>
    <row r="345" spans="2:8">
      <c r="B345" s="238"/>
      <c r="C345" s="505" t="s">
        <v>886</v>
      </c>
      <c r="D345" s="503" t="s">
        <v>1567</v>
      </c>
      <c r="E345" s="504">
        <v>17193</v>
      </c>
      <c r="F345" s="504">
        <v>18149</v>
      </c>
      <c r="G345"/>
      <c r="H345"/>
    </row>
    <row r="346" spans="2:8">
      <c r="B346" s="238"/>
      <c r="C346" s="505" t="s">
        <v>887</v>
      </c>
      <c r="D346" s="503" t="s">
        <v>1568</v>
      </c>
      <c r="E346" s="504">
        <v>11330</v>
      </c>
      <c r="F346" s="504">
        <v>11819</v>
      </c>
      <c r="G346"/>
      <c r="H346"/>
    </row>
    <row r="347" spans="2:8">
      <c r="B347" s="238"/>
      <c r="C347" s="505" t="s">
        <v>888</v>
      </c>
      <c r="D347" s="503" t="s">
        <v>1569</v>
      </c>
      <c r="E347" s="504">
        <v>16285</v>
      </c>
      <c r="F347" s="504">
        <v>17257</v>
      </c>
      <c r="G347"/>
      <c r="H347"/>
    </row>
    <row r="348" spans="2:8">
      <c r="B348" s="238"/>
      <c r="C348" s="505" t="s">
        <v>889</v>
      </c>
      <c r="D348" s="503" t="s">
        <v>1570</v>
      </c>
      <c r="E348" s="504">
        <v>20137</v>
      </c>
      <c r="F348" s="504">
        <v>21087</v>
      </c>
      <c r="G348"/>
      <c r="H348"/>
    </row>
    <row r="349" spans="2:8">
      <c r="B349" s="238"/>
      <c r="C349" s="505" t="s">
        <v>890</v>
      </c>
      <c r="D349" s="503" t="s">
        <v>1571</v>
      </c>
      <c r="E349" s="504">
        <v>22200</v>
      </c>
      <c r="F349" s="504">
        <v>24345</v>
      </c>
      <c r="G349"/>
      <c r="H349"/>
    </row>
    <row r="350" spans="2:8">
      <c r="B350" s="238"/>
      <c r="C350" s="505" t="s">
        <v>891</v>
      </c>
      <c r="D350" s="503" t="s">
        <v>1572</v>
      </c>
      <c r="E350" s="504">
        <v>12803</v>
      </c>
      <c r="F350" s="504">
        <v>13078</v>
      </c>
      <c r="G350"/>
      <c r="H350"/>
    </row>
    <row r="351" spans="2:8">
      <c r="B351" s="238"/>
      <c r="C351" s="505" t="s">
        <v>892</v>
      </c>
      <c r="D351" s="503" t="s">
        <v>1573</v>
      </c>
      <c r="E351" s="504">
        <v>14092</v>
      </c>
      <c r="F351" s="504">
        <v>15059</v>
      </c>
      <c r="G351"/>
      <c r="H351"/>
    </row>
    <row r="352" spans="2:8">
      <c r="B352" s="238"/>
      <c r="C352" s="505" t="s">
        <v>893</v>
      </c>
      <c r="D352" s="503" t="s">
        <v>1574</v>
      </c>
      <c r="E352" s="504">
        <v>13736</v>
      </c>
      <c r="F352" s="504">
        <v>14638</v>
      </c>
      <c r="G352"/>
      <c r="H352"/>
    </row>
    <row r="353" spans="2:8">
      <c r="B353" s="238"/>
      <c r="C353" s="505" t="s">
        <v>894</v>
      </c>
      <c r="D353" s="503" t="s">
        <v>1575</v>
      </c>
      <c r="E353" s="504">
        <v>14184</v>
      </c>
      <c r="F353" s="504">
        <v>14889</v>
      </c>
      <c r="G353"/>
      <c r="H353"/>
    </row>
    <row r="354" spans="2:8">
      <c r="B354" s="238"/>
      <c r="C354" s="505" t="s">
        <v>895</v>
      </c>
      <c r="D354" s="503" t="s">
        <v>1576</v>
      </c>
      <c r="E354" s="504">
        <v>15812</v>
      </c>
      <c r="F354" s="504">
        <v>16403</v>
      </c>
      <c r="G354"/>
      <c r="H354"/>
    </row>
    <row r="355" spans="2:8">
      <c r="B355" s="238"/>
      <c r="C355" s="505" t="s">
        <v>896</v>
      </c>
      <c r="D355" s="503" t="s">
        <v>1577</v>
      </c>
      <c r="E355" s="504">
        <v>12201</v>
      </c>
      <c r="F355" s="504">
        <v>12998</v>
      </c>
      <c r="G355"/>
      <c r="H355"/>
    </row>
    <row r="356" spans="2:8">
      <c r="B356" s="238"/>
      <c r="C356" s="505" t="s">
        <v>897</v>
      </c>
      <c r="D356" s="503" t="s">
        <v>1578</v>
      </c>
      <c r="E356" s="504">
        <v>13668</v>
      </c>
      <c r="F356" s="504">
        <v>14813</v>
      </c>
      <c r="G356"/>
      <c r="H356"/>
    </row>
    <row r="357" spans="2:8">
      <c r="B357" s="238"/>
      <c r="C357" s="505" t="s">
        <v>898</v>
      </c>
      <c r="D357" s="503" t="s">
        <v>1579</v>
      </c>
      <c r="E357" s="504">
        <v>22513</v>
      </c>
      <c r="F357" s="504">
        <v>23474</v>
      </c>
      <c r="G357"/>
      <c r="H357"/>
    </row>
    <row r="358" spans="2:8">
      <c r="B358" s="238"/>
      <c r="C358" s="505" t="s">
        <v>899</v>
      </c>
      <c r="D358" s="503" t="s">
        <v>1580</v>
      </c>
      <c r="E358" s="504">
        <v>20929</v>
      </c>
      <c r="F358" s="504">
        <v>21678</v>
      </c>
      <c r="G358"/>
      <c r="H358"/>
    </row>
    <row r="359" spans="2:8">
      <c r="B359" s="238"/>
      <c r="C359" s="505" t="s">
        <v>900</v>
      </c>
      <c r="D359" s="503" t="s">
        <v>1581</v>
      </c>
      <c r="E359" s="504">
        <v>14157</v>
      </c>
      <c r="F359" s="504">
        <v>14879</v>
      </c>
      <c r="G359"/>
      <c r="H359"/>
    </row>
    <row r="360" spans="2:8">
      <c r="B360" s="238"/>
      <c r="C360" s="505" t="s">
        <v>901</v>
      </c>
      <c r="D360" s="503" t="s">
        <v>1582</v>
      </c>
      <c r="E360" s="504">
        <v>22468</v>
      </c>
      <c r="F360" s="504">
        <v>22738</v>
      </c>
      <c r="G360"/>
      <c r="H360"/>
    </row>
    <row r="361" spans="2:8">
      <c r="B361" s="238"/>
      <c r="C361" s="505" t="s">
        <v>902</v>
      </c>
      <c r="D361" s="503" t="s">
        <v>1583</v>
      </c>
      <c r="E361" s="504">
        <v>14692</v>
      </c>
      <c r="F361" s="504">
        <v>15081</v>
      </c>
      <c r="G361"/>
      <c r="H361"/>
    </row>
    <row r="362" spans="2:8">
      <c r="B362" s="238"/>
      <c r="C362" s="505" t="s">
        <v>903</v>
      </c>
      <c r="D362" s="503" t="s">
        <v>1584</v>
      </c>
      <c r="E362" s="504">
        <v>12549</v>
      </c>
      <c r="F362" s="504">
        <v>13180</v>
      </c>
      <c r="G362"/>
      <c r="H362"/>
    </row>
    <row r="363" spans="2:8">
      <c r="B363" s="238"/>
      <c r="C363" s="505" t="s">
        <v>771</v>
      </c>
      <c r="D363" s="503" t="s">
        <v>1585</v>
      </c>
      <c r="E363" s="504">
        <v>15168</v>
      </c>
      <c r="F363" s="504">
        <v>16099</v>
      </c>
      <c r="G363"/>
      <c r="H363"/>
    </row>
    <row r="364" spans="2:8">
      <c r="B364" s="238"/>
      <c r="C364" s="505" t="s">
        <v>904</v>
      </c>
      <c r="D364" s="503" t="s">
        <v>1586</v>
      </c>
      <c r="E364" s="504">
        <v>18028</v>
      </c>
      <c r="F364" s="504">
        <v>18751</v>
      </c>
      <c r="G364"/>
      <c r="H364"/>
    </row>
    <row r="365" spans="2:8">
      <c r="B365" s="238"/>
      <c r="C365" s="505" t="s">
        <v>905</v>
      </c>
      <c r="D365" s="503" t="s">
        <v>1587</v>
      </c>
      <c r="E365" s="504">
        <v>14006</v>
      </c>
      <c r="F365" s="504">
        <v>14684</v>
      </c>
      <c r="G365"/>
      <c r="H365"/>
    </row>
    <row r="366" spans="2:8">
      <c r="B366" s="238"/>
      <c r="C366" s="505" t="s">
        <v>906</v>
      </c>
      <c r="D366" s="503" t="s">
        <v>1588</v>
      </c>
      <c r="E366" s="504">
        <v>19088</v>
      </c>
      <c r="F366" s="504">
        <v>19895</v>
      </c>
      <c r="G366"/>
      <c r="H366"/>
    </row>
    <row r="367" spans="2:8">
      <c r="B367" s="238"/>
      <c r="C367" s="505" t="s">
        <v>649</v>
      </c>
      <c r="D367" s="503" t="s">
        <v>1589</v>
      </c>
      <c r="E367" s="504">
        <v>13487</v>
      </c>
      <c r="F367" s="504">
        <v>14542</v>
      </c>
      <c r="G367"/>
      <c r="H367"/>
    </row>
    <row r="368" spans="2:8">
      <c r="B368" s="238"/>
      <c r="C368" s="505" t="s">
        <v>907</v>
      </c>
      <c r="D368" s="503" t="s">
        <v>1590</v>
      </c>
      <c r="E368" s="504">
        <v>18190</v>
      </c>
      <c r="F368" s="504">
        <v>18714</v>
      </c>
      <c r="G368"/>
      <c r="H368"/>
    </row>
    <row r="369" spans="2:8">
      <c r="B369" s="238"/>
      <c r="C369" s="505" t="s">
        <v>908</v>
      </c>
      <c r="D369" s="503" t="s">
        <v>1591</v>
      </c>
      <c r="E369" s="504">
        <v>11795</v>
      </c>
      <c r="F369" s="504">
        <v>12405</v>
      </c>
      <c r="G369"/>
      <c r="H369"/>
    </row>
    <row r="370" spans="2:8">
      <c r="B370" s="238"/>
      <c r="C370" s="505" t="s">
        <v>909</v>
      </c>
      <c r="D370" s="503" t="s">
        <v>1592</v>
      </c>
      <c r="E370" s="504">
        <v>17482</v>
      </c>
      <c r="F370" s="504">
        <v>17522</v>
      </c>
      <c r="G370"/>
      <c r="H370"/>
    </row>
    <row r="371" spans="2:8">
      <c r="B371" s="238"/>
      <c r="C371" s="505" t="s">
        <v>910</v>
      </c>
      <c r="D371" s="503" t="s">
        <v>1593</v>
      </c>
      <c r="E371" s="504">
        <v>11873</v>
      </c>
      <c r="F371" s="504">
        <v>11961</v>
      </c>
      <c r="G371"/>
      <c r="H371"/>
    </row>
    <row r="372" spans="2:8">
      <c r="B372" s="238"/>
      <c r="C372" s="505" t="s">
        <v>911</v>
      </c>
      <c r="D372" s="503" t="s">
        <v>1594</v>
      </c>
      <c r="E372" s="504">
        <v>17040</v>
      </c>
      <c r="F372" s="504">
        <v>18654</v>
      </c>
      <c r="G372"/>
      <c r="H372"/>
    </row>
    <row r="373" spans="2:8">
      <c r="B373" s="238"/>
      <c r="C373" s="505" t="s">
        <v>912</v>
      </c>
      <c r="D373" s="503" t="s">
        <v>1595</v>
      </c>
      <c r="E373" s="504">
        <v>14652</v>
      </c>
      <c r="F373" s="504">
        <v>16059</v>
      </c>
      <c r="G373"/>
      <c r="H373"/>
    </row>
    <row r="374" spans="2:8">
      <c r="B374" s="238"/>
      <c r="C374" s="505" t="s">
        <v>913</v>
      </c>
      <c r="D374" s="503" t="s">
        <v>1596</v>
      </c>
      <c r="E374" s="504">
        <v>12061</v>
      </c>
      <c r="F374" s="504">
        <v>12480</v>
      </c>
      <c r="G374"/>
      <c r="H374"/>
    </row>
    <row r="375" spans="2:8">
      <c r="B375" s="238"/>
      <c r="C375" s="505" t="s">
        <v>914</v>
      </c>
      <c r="D375" s="503" t="s">
        <v>1597</v>
      </c>
      <c r="E375" s="504">
        <v>17541</v>
      </c>
      <c r="F375" s="504">
        <v>18500</v>
      </c>
      <c r="G375"/>
      <c r="H375"/>
    </row>
    <row r="376" spans="2:8">
      <c r="B376" s="238"/>
      <c r="C376" s="505" t="s">
        <v>915</v>
      </c>
      <c r="D376" s="503" t="s">
        <v>1598</v>
      </c>
      <c r="E376" s="504">
        <v>20027</v>
      </c>
      <c r="F376" s="504">
        <v>20395</v>
      </c>
      <c r="G376"/>
      <c r="H376"/>
    </row>
    <row r="377" spans="2:8">
      <c r="B377" s="238"/>
      <c r="C377" s="505" t="s">
        <v>916</v>
      </c>
      <c r="D377" s="503" t="s">
        <v>1599</v>
      </c>
      <c r="E377" s="504">
        <v>14417</v>
      </c>
      <c r="F377" s="504">
        <v>15001</v>
      </c>
      <c r="G377"/>
      <c r="H377"/>
    </row>
    <row r="378" spans="2:8">
      <c r="B378" s="238"/>
      <c r="C378" s="505" t="s">
        <v>917</v>
      </c>
      <c r="D378" s="503" t="s">
        <v>1600</v>
      </c>
      <c r="E378" s="504">
        <v>15899</v>
      </c>
      <c r="F378" s="504">
        <v>16276</v>
      </c>
      <c r="G378"/>
      <c r="H378"/>
    </row>
    <row r="379" spans="2:8">
      <c r="B379" s="238"/>
      <c r="C379" s="505" t="s">
        <v>918</v>
      </c>
      <c r="D379" s="503" t="s">
        <v>1601</v>
      </c>
      <c r="E379" s="504">
        <v>14302</v>
      </c>
      <c r="F379" s="504">
        <v>14777</v>
      </c>
      <c r="G379"/>
      <c r="H379"/>
    </row>
    <row r="380" spans="2:8">
      <c r="B380" s="238"/>
      <c r="C380" s="505" t="s">
        <v>919</v>
      </c>
      <c r="D380" s="503" t="s">
        <v>1602</v>
      </c>
      <c r="E380" s="504">
        <v>18072</v>
      </c>
      <c r="F380" s="504">
        <v>19839</v>
      </c>
      <c r="G380"/>
      <c r="H380"/>
    </row>
    <row r="381" spans="2:8">
      <c r="B381" s="238"/>
      <c r="C381" s="505" t="s">
        <v>920</v>
      </c>
      <c r="D381" s="503" t="s">
        <v>1603</v>
      </c>
      <c r="E381" s="504">
        <v>15566</v>
      </c>
      <c r="F381" s="504">
        <v>16002</v>
      </c>
      <c r="G381"/>
      <c r="H381"/>
    </row>
    <row r="382" spans="2:8">
      <c r="B382" s="238"/>
      <c r="C382" s="505" t="s">
        <v>921</v>
      </c>
      <c r="D382" s="503" t="s">
        <v>1604</v>
      </c>
      <c r="E382" s="504">
        <v>13958</v>
      </c>
      <c r="F382" s="504">
        <v>14590</v>
      </c>
      <c r="G382"/>
      <c r="H382"/>
    </row>
    <row r="383" spans="2:8">
      <c r="B383" s="238"/>
      <c r="C383" s="505" t="s">
        <v>922</v>
      </c>
      <c r="D383" s="503" t="s">
        <v>1605</v>
      </c>
      <c r="E383" s="504">
        <v>14163</v>
      </c>
      <c r="F383" s="504">
        <v>14408</v>
      </c>
      <c r="G383"/>
      <c r="H383"/>
    </row>
    <row r="384" spans="2:8">
      <c r="B384" s="238"/>
      <c r="C384" s="505" t="s">
        <v>923</v>
      </c>
      <c r="D384" s="503" t="s">
        <v>1606</v>
      </c>
      <c r="E384" s="504">
        <v>29317</v>
      </c>
      <c r="F384" s="504">
        <v>32246</v>
      </c>
      <c r="G384"/>
      <c r="H384"/>
    </row>
    <row r="385" spans="2:8">
      <c r="B385" s="238"/>
      <c r="C385" s="505" t="s">
        <v>924</v>
      </c>
      <c r="D385" s="503" t="s">
        <v>1607</v>
      </c>
      <c r="E385" s="504">
        <v>27076</v>
      </c>
      <c r="F385" s="504">
        <v>27940</v>
      </c>
      <c r="G385"/>
      <c r="H385"/>
    </row>
    <row r="386" spans="2:8">
      <c r="B386" s="238"/>
      <c r="C386" s="505" t="s">
        <v>925</v>
      </c>
      <c r="D386" s="503" t="s">
        <v>1608</v>
      </c>
      <c r="E386" s="504">
        <v>13743</v>
      </c>
      <c r="F386" s="504">
        <v>14526</v>
      </c>
      <c r="G386"/>
      <c r="H386"/>
    </row>
    <row r="387" spans="2:8">
      <c r="B387" s="238"/>
      <c r="C387" s="505" t="s">
        <v>1058</v>
      </c>
      <c r="D387" s="503" t="s">
        <v>1609</v>
      </c>
      <c r="E387" s="504">
        <v>11426</v>
      </c>
      <c r="F387" s="504">
        <v>12312</v>
      </c>
      <c r="G387"/>
      <c r="H387"/>
    </row>
    <row r="388" spans="2:8">
      <c r="B388" s="238"/>
      <c r="C388" s="505" t="s">
        <v>926</v>
      </c>
      <c r="D388" s="503" t="s">
        <v>1610</v>
      </c>
      <c r="E388" s="504">
        <v>16787</v>
      </c>
      <c r="F388" s="504">
        <v>17737</v>
      </c>
      <c r="G388"/>
      <c r="H388"/>
    </row>
    <row r="389" spans="2:8">
      <c r="B389" s="238"/>
      <c r="C389" s="505" t="s">
        <v>927</v>
      </c>
      <c r="D389" s="503" t="s">
        <v>1611</v>
      </c>
      <c r="E389" s="504">
        <v>35371</v>
      </c>
      <c r="F389" s="504">
        <v>35764</v>
      </c>
      <c r="G389"/>
      <c r="H389"/>
    </row>
    <row r="390" spans="2:8">
      <c r="B390" s="238"/>
      <c r="C390" s="505" t="s">
        <v>928</v>
      </c>
      <c r="D390" s="503" t="s">
        <v>1612</v>
      </c>
      <c r="E390" s="504">
        <v>17313</v>
      </c>
      <c r="F390" s="504">
        <v>18066</v>
      </c>
      <c r="G390"/>
      <c r="H390"/>
    </row>
    <row r="391" spans="2:8">
      <c r="B391" s="238"/>
      <c r="C391" s="505" t="s">
        <v>929</v>
      </c>
      <c r="D391" s="503" t="s">
        <v>1613</v>
      </c>
      <c r="E391" s="504">
        <v>12607</v>
      </c>
      <c r="F391" s="504">
        <v>13287</v>
      </c>
      <c r="G391"/>
      <c r="H391"/>
    </row>
    <row r="392" spans="2:8">
      <c r="B392" s="238"/>
      <c r="C392" s="505" t="s">
        <v>930</v>
      </c>
      <c r="D392" s="503" t="s">
        <v>1614</v>
      </c>
      <c r="E392" s="504">
        <v>14871</v>
      </c>
      <c r="F392" s="504">
        <v>15867</v>
      </c>
      <c r="G392"/>
      <c r="H392"/>
    </row>
    <row r="393" spans="2:8">
      <c r="B393" s="238"/>
      <c r="C393" s="505" t="s">
        <v>931</v>
      </c>
      <c r="D393" s="503" t="s">
        <v>1615</v>
      </c>
      <c r="E393" s="504">
        <v>11769</v>
      </c>
      <c r="F393" s="504">
        <v>11974</v>
      </c>
      <c r="G393"/>
      <c r="H393"/>
    </row>
    <row r="394" spans="2:8">
      <c r="B394" s="238"/>
      <c r="C394" s="505" t="s">
        <v>932</v>
      </c>
      <c r="D394" s="503" t="s">
        <v>1616</v>
      </c>
      <c r="E394" s="504">
        <v>13629</v>
      </c>
      <c r="F394" s="504">
        <v>13915</v>
      </c>
      <c r="G394"/>
      <c r="H394"/>
    </row>
    <row r="395" spans="2:8">
      <c r="B395" s="238"/>
      <c r="C395" s="505" t="s">
        <v>933</v>
      </c>
      <c r="D395" s="503" t="s">
        <v>1617</v>
      </c>
      <c r="E395" s="504">
        <v>14345</v>
      </c>
      <c r="F395" s="504">
        <v>14503</v>
      </c>
      <c r="G395"/>
      <c r="H395"/>
    </row>
    <row r="396" spans="2:8">
      <c r="B396" s="238"/>
      <c r="C396" s="505" t="s">
        <v>934</v>
      </c>
      <c r="D396" s="503" t="s">
        <v>1618</v>
      </c>
      <c r="E396" s="504">
        <v>13174</v>
      </c>
      <c r="F396" s="504">
        <v>13652</v>
      </c>
      <c r="G396"/>
      <c r="H396"/>
    </row>
    <row r="397" spans="2:8">
      <c r="B397" s="238"/>
      <c r="C397" s="505" t="s">
        <v>935</v>
      </c>
      <c r="D397" s="503" t="s">
        <v>1619</v>
      </c>
      <c r="E397" s="504">
        <v>16546</v>
      </c>
      <c r="F397" s="504">
        <v>17971</v>
      </c>
      <c r="G397"/>
      <c r="H397"/>
    </row>
    <row r="398" spans="2:8">
      <c r="B398" s="238"/>
      <c r="C398" s="505" t="s">
        <v>936</v>
      </c>
      <c r="D398" s="503" t="s">
        <v>1620</v>
      </c>
      <c r="E398" s="504">
        <v>21111</v>
      </c>
      <c r="F398" s="504">
        <v>22416</v>
      </c>
      <c r="G398"/>
      <c r="H398"/>
    </row>
    <row r="399" spans="2:8">
      <c r="B399" s="238"/>
      <c r="C399" s="505" t="s">
        <v>937</v>
      </c>
      <c r="D399" s="503" t="s">
        <v>1621</v>
      </c>
      <c r="E399" s="504">
        <v>16975</v>
      </c>
      <c r="F399" s="504">
        <v>17466</v>
      </c>
      <c r="G399"/>
      <c r="H399"/>
    </row>
    <row r="400" spans="2:8">
      <c r="B400" s="238"/>
      <c r="C400" s="505" t="s">
        <v>938</v>
      </c>
      <c r="D400" s="503" t="s">
        <v>1622</v>
      </c>
      <c r="E400" s="504">
        <v>19022</v>
      </c>
      <c r="F400" s="504">
        <v>19682</v>
      </c>
      <c r="G400"/>
      <c r="H400"/>
    </row>
    <row r="401" spans="2:8">
      <c r="B401" s="238"/>
      <c r="C401" s="505" t="s">
        <v>939</v>
      </c>
      <c r="D401" s="503" t="s">
        <v>1623</v>
      </c>
      <c r="E401" s="504">
        <v>20033</v>
      </c>
      <c r="F401" s="504">
        <v>21065</v>
      </c>
      <c r="G401"/>
      <c r="H401"/>
    </row>
    <row r="402" spans="2:8">
      <c r="B402" s="238"/>
      <c r="C402" s="505" t="s">
        <v>940</v>
      </c>
      <c r="D402" s="503" t="s">
        <v>1624</v>
      </c>
      <c r="E402" s="504">
        <v>15456</v>
      </c>
      <c r="F402" s="504">
        <v>16080</v>
      </c>
      <c r="G402"/>
      <c r="H402"/>
    </row>
    <row r="403" spans="2:8">
      <c r="B403" s="238"/>
      <c r="C403" s="505" t="s">
        <v>941</v>
      </c>
      <c r="D403" s="503" t="s">
        <v>1625</v>
      </c>
      <c r="E403" s="504">
        <v>12945</v>
      </c>
      <c r="F403" s="504">
        <v>13805</v>
      </c>
      <c r="G403"/>
      <c r="H403"/>
    </row>
    <row r="404" spans="2:8">
      <c r="B404" s="238"/>
      <c r="C404" s="505" t="s">
        <v>942</v>
      </c>
      <c r="D404" s="503" t="s">
        <v>1626</v>
      </c>
      <c r="E404" s="504">
        <v>18211</v>
      </c>
      <c r="F404" s="504">
        <v>19886</v>
      </c>
      <c r="G404"/>
      <c r="H404"/>
    </row>
    <row r="405" spans="2:8">
      <c r="B405" s="238"/>
      <c r="C405" s="505" t="s">
        <v>943</v>
      </c>
      <c r="D405" s="503" t="s">
        <v>1627</v>
      </c>
      <c r="E405" s="504">
        <v>17830</v>
      </c>
      <c r="F405" s="504">
        <v>18481</v>
      </c>
      <c r="G405"/>
      <c r="H405"/>
    </row>
    <row r="406" spans="2:8">
      <c r="B406" s="238"/>
      <c r="C406" s="505" t="s">
        <v>944</v>
      </c>
      <c r="D406" s="503" t="s">
        <v>1628</v>
      </c>
      <c r="E406" s="504">
        <v>17754</v>
      </c>
      <c r="F406" s="504">
        <v>18255</v>
      </c>
      <c r="G406"/>
      <c r="H406"/>
    </row>
    <row r="407" spans="2:8">
      <c r="B407" s="238"/>
      <c r="C407" s="505" t="s">
        <v>945</v>
      </c>
      <c r="D407" s="503" t="s">
        <v>1629</v>
      </c>
      <c r="E407" s="504">
        <v>19210</v>
      </c>
      <c r="F407" s="504">
        <v>20184</v>
      </c>
      <c r="G407"/>
      <c r="H407"/>
    </row>
    <row r="408" spans="2:8">
      <c r="B408" s="238"/>
      <c r="C408" s="505" t="s">
        <v>946</v>
      </c>
      <c r="D408" s="503" t="s">
        <v>1630</v>
      </c>
      <c r="E408" s="504">
        <v>16166</v>
      </c>
      <c r="F408" s="504">
        <v>16082</v>
      </c>
      <c r="G408"/>
      <c r="H408"/>
    </row>
    <row r="409" spans="2:8">
      <c r="B409" s="238"/>
      <c r="C409" s="505" t="s">
        <v>977</v>
      </c>
      <c r="D409" s="503" t="s">
        <v>1631</v>
      </c>
      <c r="E409" s="504">
        <v>19044</v>
      </c>
      <c r="F409" s="504">
        <v>19903</v>
      </c>
      <c r="G409"/>
      <c r="H409"/>
    </row>
    <row r="410" spans="2:8">
      <c r="B410" s="238"/>
      <c r="C410" s="505" t="s">
        <v>975</v>
      </c>
      <c r="D410" s="503" t="s">
        <v>1632</v>
      </c>
      <c r="E410" s="504">
        <v>14425</v>
      </c>
      <c r="F410" s="504">
        <v>15031</v>
      </c>
      <c r="G410"/>
      <c r="H410"/>
    </row>
    <row r="411" spans="2:8">
      <c r="B411" s="238"/>
      <c r="C411" s="505" t="s">
        <v>947</v>
      </c>
      <c r="D411" s="503" t="s">
        <v>1633</v>
      </c>
      <c r="E411" s="504">
        <v>13987</v>
      </c>
      <c r="F411" s="504">
        <v>14860</v>
      </c>
      <c r="G411"/>
      <c r="H411"/>
    </row>
    <row r="412" spans="2:8">
      <c r="B412" s="238"/>
      <c r="C412" s="505" t="s">
        <v>948</v>
      </c>
      <c r="D412" s="503" t="s">
        <v>1634</v>
      </c>
      <c r="E412" s="504">
        <v>12557</v>
      </c>
      <c r="F412" s="504">
        <v>12796</v>
      </c>
      <c r="G412"/>
      <c r="H412"/>
    </row>
    <row r="413" spans="2:8">
      <c r="B413" s="238"/>
      <c r="C413" s="505" t="s">
        <v>949</v>
      </c>
      <c r="D413" s="503" t="s">
        <v>1635</v>
      </c>
      <c r="E413" s="504">
        <v>18908</v>
      </c>
      <c r="F413" s="504">
        <v>20235</v>
      </c>
      <c r="G413"/>
      <c r="H413"/>
    </row>
    <row r="414" spans="2:8">
      <c r="B414" s="238"/>
      <c r="C414" s="505" t="s">
        <v>950</v>
      </c>
      <c r="D414" s="503" t="s">
        <v>1636</v>
      </c>
      <c r="E414" s="504">
        <v>43655</v>
      </c>
      <c r="F414" s="504">
        <v>44947</v>
      </c>
      <c r="G414"/>
      <c r="H414"/>
    </row>
    <row r="415" spans="2:8">
      <c r="B415" s="238"/>
      <c r="C415" s="505" t="s">
        <v>951</v>
      </c>
      <c r="D415" s="503" t="s">
        <v>1637</v>
      </c>
      <c r="E415" s="504">
        <v>12037</v>
      </c>
      <c r="F415" s="504">
        <v>12522</v>
      </c>
      <c r="G415"/>
      <c r="H415"/>
    </row>
    <row r="416" spans="2:8">
      <c r="B416" s="238"/>
      <c r="C416" s="505" t="s">
        <v>952</v>
      </c>
      <c r="D416" s="503" t="s">
        <v>1638</v>
      </c>
      <c r="E416" s="504">
        <v>13059</v>
      </c>
      <c r="F416" s="504">
        <v>13438</v>
      </c>
      <c r="G416"/>
      <c r="H416"/>
    </row>
    <row r="417" spans="2:8">
      <c r="B417" s="238"/>
      <c r="C417" s="505" t="s">
        <v>953</v>
      </c>
      <c r="D417" s="503" t="s">
        <v>1639</v>
      </c>
      <c r="E417" s="504">
        <v>13138</v>
      </c>
      <c r="F417" s="504">
        <v>14206</v>
      </c>
      <c r="G417"/>
      <c r="H417"/>
    </row>
    <row r="418" spans="2:8">
      <c r="B418" s="238"/>
      <c r="C418" s="505" t="s">
        <v>954</v>
      </c>
      <c r="D418" s="503" t="s">
        <v>1640</v>
      </c>
      <c r="E418" s="504">
        <v>12411</v>
      </c>
      <c r="F418" s="504">
        <v>12823</v>
      </c>
      <c r="G418"/>
      <c r="H418"/>
    </row>
    <row r="419" spans="2:8">
      <c r="B419" s="238"/>
      <c r="C419" s="505" t="s">
        <v>955</v>
      </c>
      <c r="D419" s="503" t="s">
        <v>1641</v>
      </c>
      <c r="E419" s="504">
        <v>14482</v>
      </c>
      <c r="F419" s="504">
        <v>15494</v>
      </c>
      <c r="G419"/>
      <c r="H419"/>
    </row>
    <row r="420" spans="2:8">
      <c r="B420" s="238"/>
      <c r="C420" s="505" t="s">
        <v>956</v>
      </c>
      <c r="D420" s="503" t="s">
        <v>1642</v>
      </c>
      <c r="E420" s="504">
        <v>17354</v>
      </c>
      <c r="F420" s="504">
        <v>18260</v>
      </c>
      <c r="G420"/>
      <c r="H420"/>
    </row>
    <row r="421" spans="2:8">
      <c r="B421" s="238"/>
      <c r="C421" s="505" t="s">
        <v>957</v>
      </c>
      <c r="D421" s="503" t="s">
        <v>1643</v>
      </c>
      <c r="E421" s="504">
        <v>17655</v>
      </c>
      <c r="F421" s="504">
        <v>18333</v>
      </c>
      <c r="G421"/>
      <c r="H421"/>
    </row>
    <row r="422" spans="2:8">
      <c r="B422" s="238"/>
      <c r="C422" s="505" t="s">
        <v>958</v>
      </c>
      <c r="D422" s="503" t="s">
        <v>1644</v>
      </c>
      <c r="E422" s="504">
        <v>15750</v>
      </c>
      <c r="F422" s="504">
        <v>16186</v>
      </c>
      <c r="G422"/>
      <c r="H422"/>
    </row>
    <row r="423" spans="2:8">
      <c r="B423" s="238"/>
      <c r="C423" s="505" t="s">
        <v>959</v>
      </c>
      <c r="D423" s="503" t="s">
        <v>1645</v>
      </c>
      <c r="E423" s="504">
        <v>13832</v>
      </c>
      <c r="F423" s="504">
        <v>14680</v>
      </c>
      <c r="G423"/>
      <c r="H423"/>
    </row>
    <row r="424" spans="2:8">
      <c r="B424" s="238"/>
      <c r="C424" s="505" t="s">
        <v>960</v>
      </c>
      <c r="D424" s="503" t="s">
        <v>1646</v>
      </c>
      <c r="E424" s="504">
        <v>19542</v>
      </c>
      <c r="F424" s="504">
        <v>22026</v>
      </c>
      <c r="G424"/>
      <c r="H424"/>
    </row>
    <row r="425" spans="2:8">
      <c r="B425" s="238"/>
      <c r="C425" s="505" t="s">
        <v>961</v>
      </c>
      <c r="D425" s="503" t="s">
        <v>1647</v>
      </c>
      <c r="E425" s="504">
        <v>20344</v>
      </c>
      <c r="F425" s="504">
        <v>21205</v>
      </c>
      <c r="G425"/>
      <c r="H425"/>
    </row>
    <row r="426" spans="2:8">
      <c r="B426" s="238"/>
      <c r="C426" s="505" t="s">
        <v>805</v>
      </c>
      <c r="D426" s="503" t="s">
        <v>1648</v>
      </c>
      <c r="E426" s="504">
        <v>18542</v>
      </c>
      <c r="F426" s="504">
        <v>18781</v>
      </c>
      <c r="G426"/>
      <c r="H426"/>
    </row>
    <row r="427" spans="2:8">
      <c r="B427" s="238"/>
      <c r="C427" s="505" t="s">
        <v>962</v>
      </c>
      <c r="D427" s="503" t="s">
        <v>1649</v>
      </c>
      <c r="E427" s="504">
        <v>14016</v>
      </c>
      <c r="F427" s="504">
        <v>14306</v>
      </c>
      <c r="G427"/>
      <c r="H427"/>
    </row>
    <row r="428" spans="2:8">
      <c r="B428" s="238"/>
      <c r="C428" s="505" t="s">
        <v>963</v>
      </c>
      <c r="D428" s="503" t="s">
        <v>1650</v>
      </c>
      <c r="E428" s="504">
        <v>22564</v>
      </c>
      <c r="F428" s="504">
        <v>22954</v>
      </c>
      <c r="G428"/>
      <c r="H428"/>
    </row>
    <row r="429" spans="2:8">
      <c r="B429" s="238"/>
      <c r="C429" s="505" t="s">
        <v>964</v>
      </c>
      <c r="D429" s="503" t="s">
        <v>1651</v>
      </c>
      <c r="E429" s="504">
        <v>26561</v>
      </c>
      <c r="F429" s="504">
        <v>27028</v>
      </c>
      <c r="G429"/>
      <c r="H429"/>
    </row>
    <row r="430" spans="2:8">
      <c r="B430" s="238"/>
      <c r="C430" s="505" t="s">
        <v>965</v>
      </c>
      <c r="D430" s="503" t="s">
        <v>1652</v>
      </c>
      <c r="E430" s="504">
        <v>13620</v>
      </c>
      <c r="F430" s="504">
        <v>14326</v>
      </c>
      <c r="G430"/>
      <c r="H430"/>
    </row>
    <row r="431" spans="2:8">
      <c r="B431" s="238"/>
      <c r="C431" s="505" t="s">
        <v>966</v>
      </c>
      <c r="D431" s="503" t="s">
        <v>1653</v>
      </c>
      <c r="E431" s="504">
        <v>11945</v>
      </c>
      <c r="F431" s="504">
        <v>12023</v>
      </c>
      <c r="G431"/>
      <c r="H431"/>
    </row>
    <row r="432" spans="2:8">
      <c r="B432" s="238"/>
      <c r="C432" s="505" t="s">
        <v>967</v>
      </c>
      <c r="D432" s="503" t="s">
        <v>1654</v>
      </c>
      <c r="E432" s="504">
        <v>18716</v>
      </c>
      <c r="F432" s="504">
        <v>19813</v>
      </c>
      <c r="G432"/>
      <c r="H432"/>
    </row>
    <row r="433" spans="2:8">
      <c r="B433" s="238"/>
      <c r="C433" s="505" t="s">
        <v>969</v>
      </c>
      <c r="D433" s="503" t="s">
        <v>1655</v>
      </c>
      <c r="E433" s="504">
        <v>14088</v>
      </c>
      <c r="F433" s="504">
        <v>14347</v>
      </c>
      <c r="G433"/>
      <c r="H433"/>
    </row>
    <row r="434" spans="2:8">
      <c r="B434" s="238"/>
      <c r="C434" s="505" t="s">
        <v>970</v>
      </c>
      <c r="D434" s="503" t="s">
        <v>1656</v>
      </c>
      <c r="E434" s="504">
        <v>15317</v>
      </c>
      <c r="F434" s="504">
        <v>15916</v>
      </c>
      <c r="G434"/>
      <c r="H434"/>
    </row>
    <row r="435" spans="2:8">
      <c r="B435" s="238"/>
      <c r="C435" s="505" t="s">
        <v>971</v>
      </c>
      <c r="D435" s="503" t="s">
        <v>1657</v>
      </c>
      <c r="E435" s="504">
        <v>19893</v>
      </c>
      <c r="F435" s="504">
        <v>20358</v>
      </c>
      <c r="G435"/>
      <c r="H435"/>
    </row>
    <row r="436" spans="2:8">
      <c r="B436" s="238"/>
      <c r="C436" s="505" t="s">
        <v>972</v>
      </c>
      <c r="D436" s="503" t="s">
        <v>1658</v>
      </c>
      <c r="E436" s="504">
        <v>17646</v>
      </c>
      <c r="F436" s="504">
        <v>18705</v>
      </c>
      <c r="G436"/>
      <c r="H436"/>
    </row>
    <row r="437" spans="2:8">
      <c r="B437" s="238"/>
      <c r="C437" s="505" t="s">
        <v>973</v>
      </c>
      <c r="D437" s="503" t="s">
        <v>1659</v>
      </c>
      <c r="E437" s="504">
        <v>12341</v>
      </c>
      <c r="F437" s="504">
        <v>13775</v>
      </c>
      <c r="G437"/>
      <c r="H437"/>
    </row>
    <row r="438" spans="2:8">
      <c r="B438" s="238"/>
      <c r="C438" s="505" t="s">
        <v>974</v>
      </c>
      <c r="D438" s="503" t="s">
        <v>1660</v>
      </c>
      <c r="E438" s="504">
        <v>13293</v>
      </c>
      <c r="F438" s="504">
        <v>13675</v>
      </c>
      <c r="G438"/>
      <c r="H438"/>
    </row>
    <row r="439" spans="2:8">
      <c r="B439" s="238"/>
      <c r="C439" s="505" t="s">
        <v>976</v>
      </c>
      <c r="D439" s="503" t="s">
        <v>1661</v>
      </c>
      <c r="E439" s="504">
        <v>20636</v>
      </c>
      <c r="F439" s="504">
        <v>21424</v>
      </c>
      <c r="G439"/>
      <c r="H439"/>
    </row>
    <row r="440" spans="2:8">
      <c r="B440" s="238"/>
      <c r="C440" s="505" t="s">
        <v>978</v>
      </c>
      <c r="D440" s="503" t="s">
        <v>1662</v>
      </c>
      <c r="E440" s="504">
        <v>14595</v>
      </c>
      <c r="F440" s="504">
        <v>15606</v>
      </c>
      <c r="G440"/>
      <c r="H440"/>
    </row>
    <row r="441" spans="2:8">
      <c r="B441" s="238"/>
      <c r="C441" s="505" t="s">
        <v>979</v>
      </c>
      <c r="D441" s="503" t="s">
        <v>1663</v>
      </c>
      <c r="E441" s="504">
        <v>16554</v>
      </c>
      <c r="F441" s="504">
        <v>17041</v>
      </c>
      <c r="G441"/>
      <c r="H441"/>
    </row>
    <row r="442" spans="2:8">
      <c r="B442" s="238"/>
      <c r="C442" s="505" t="s">
        <v>980</v>
      </c>
      <c r="D442" s="503" t="s">
        <v>1664</v>
      </c>
      <c r="E442" s="504">
        <v>10910</v>
      </c>
      <c r="F442" s="504">
        <v>10542</v>
      </c>
      <c r="G442"/>
      <c r="H442"/>
    </row>
    <row r="443" spans="2:8">
      <c r="B443" s="238"/>
      <c r="C443" s="505" t="s">
        <v>981</v>
      </c>
      <c r="D443" s="503" t="s">
        <v>1665</v>
      </c>
      <c r="E443" s="504">
        <v>15937</v>
      </c>
      <c r="F443" s="504">
        <v>17862</v>
      </c>
      <c r="G443"/>
      <c r="H443"/>
    </row>
    <row r="444" spans="2:8">
      <c r="B444" s="238"/>
      <c r="C444" s="505" t="s">
        <v>982</v>
      </c>
      <c r="D444" s="503" t="s">
        <v>1666</v>
      </c>
      <c r="E444" s="504">
        <v>13623</v>
      </c>
      <c r="F444" s="504">
        <v>14188</v>
      </c>
      <c r="G444"/>
      <c r="H444"/>
    </row>
    <row r="445" spans="2:8">
      <c r="B445" s="238"/>
      <c r="C445" s="505" t="s">
        <v>983</v>
      </c>
      <c r="D445" s="503" t="s">
        <v>1667</v>
      </c>
      <c r="E445" s="504">
        <v>14024</v>
      </c>
      <c r="F445" s="504">
        <v>15000</v>
      </c>
      <c r="G445"/>
      <c r="H445"/>
    </row>
    <row r="446" spans="2:8">
      <c r="B446" s="238"/>
      <c r="C446" s="505" t="s">
        <v>984</v>
      </c>
      <c r="D446" s="503" t="s">
        <v>1668</v>
      </c>
      <c r="E446" s="504">
        <v>14440</v>
      </c>
      <c r="F446" s="504">
        <v>14888</v>
      </c>
      <c r="G446"/>
      <c r="H446"/>
    </row>
    <row r="447" spans="2:8">
      <c r="B447" s="238"/>
      <c r="C447" s="505" t="s">
        <v>985</v>
      </c>
      <c r="D447" s="503" t="s">
        <v>1669</v>
      </c>
      <c r="E447" s="504">
        <v>14921</v>
      </c>
      <c r="F447" s="504">
        <v>15654</v>
      </c>
      <c r="G447"/>
      <c r="H447"/>
    </row>
    <row r="448" spans="2:8">
      <c r="B448" s="238"/>
      <c r="C448" s="505" t="s">
        <v>986</v>
      </c>
      <c r="D448" s="503" t="s">
        <v>1670</v>
      </c>
      <c r="E448" s="504">
        <v>20915</v>
      </c>
      <c r="F448" s="504">
        <v>21597</v>
      </c>
      <c r="G448"/>
      <c r="H448"/>
    </row>
    <row r="449" spans="2:8">
      <c r="B449" s="238"/>
      <c r="C449" s="505" t="s">
        <v>987</v>
      </c>
      <c r="D449" s="503" t="s">
        <v>1671</v>
      </c>
      <c r="E449" s="504">
        <v>13403</v>
      </c>
      <c r="F449" s="504">
        <v>14057</v>
      </c>
      <c r="G449"/>
      <c r="H449"/>
    </row>
    <row r="450" spans="2:8">
      <c r="B450" s="238"/>
      <c r="C450" s="505" t="s">
        <v>988</v>
      </c>
      <c r="D450" s="503" t="s">
        <v>1672</v>
      </c>
      <c r="E450" s="504">
        <v>12876</v>
      </c>
      <c r="F450" s="504">
        <v>13491</v>
      </c>
      <c r="G450"/>
      <c r="H450"/>
    </row>
    <row r="451" spans="2:8">
      <c r="B451" s="238"/>
      <c r="C451" s="505" t="s">
        <v>989</v>
      </c>
      <c r="D451" s="503" t="s">
        <v>1673</v>
      </c>
      <c r="E451" s="504">
        <v>13700</v>
      </c>
      <c r="F451" s="504">
        <v>14160</v>
      </c>
      <c r="G451"/>
      <c r="H451"/>
    </row>
    <row r="452" spans="2:8">
      <c r="B452" s="238"/>
      <c r="C452" s="505" t="s">
        <v>990</v>
      </c>
      <c r="D452" s="503" t="s">
        <v>1674</v>
      </c>
      <c r="E452" s="504">
        <v>22492</v>
      </c>
      <c r="F452" s="504">
        <v>24143</v>
      </c>
      <c r="G452"/>
      <c r="H452"/>
    </row>
    <row r="453" spans="2:8">
      <c r="B453" s="238"/>
      <c r="C453" s="505" t="s">
        <v>991</v>
      </c>
      <c r="D453" s="503" t="s">
        <v>1675</v>
      </c>
      <c r="E453" s="504">
        <v>14279</v>
      </c>
      <c r="F453" s="504">
        <v>15471</v>
      </c>
      <c r="G453"/>
      <c r="H453"/>
    </row>
    <row r="454" spans="2:8">
      <c r="B454" s="238"/>
      <c r="C454" s="505" t="s">
        <v>763</v>
      </c>
      <c r="D454" s="503" t="s">
        <v>1676</v>
      </c>
      <c r="E454" s="504">
        <v>16785</v>
      </c>
      <c r="F454" s="504">
        <v>17814</v>
      </c>
      <c r="G454"/>
      <c r="H454"/>
    </row>
    <row r="455" spans="2:8">
      <c r="B455" s="238"/>
      <c r="C455" s="505" t="s">
        <v>993</v>
      </c>
      <c r="D455" s="503" t="s">
        <v>1677</v>
      </c>
      <c r="E455" s="504">
        <v>14625</v>
      </c>
      <c r="F455" s="504">
        <v>15650</v>
      </c>
      <c r="G455"/>
      <c r="H455"/>
    </row>
    <row r="456" spans="2:8">
      <c r="B456" s="238"/>
      <c r="C456" s="505" t="s">
        <v>1160</v>
      </c>
      <c r="D456" s="503" t="s">
        <v>1678</v>
      </c>
      <c r="E456" s="504">
        <v>13894</v>
      </c>
      <c r="F456" s="504">
        <v>13806</v>
      </c>
      <c r="G456"/>
      <c r="H456"/>
    </row>
    <row r="457" spans="2:8">
      <c r="B457" s="238"/>
      <c r="C457" s="505" t="s">
        <v>994</v>
      </c>
      <c r="D457" s="503" t="s">
        <v>1679</v>
      </c>
      <c r="E457" s="504">
        <v>14170</v>
      </c>
      <c r="F457" s="504">
        <v>15081</v>
      </c>
      <c r="G457"/>
      <c r="H457"/>
    </row>
    <row r="458" spans="2:8">
      <c r="B458" s="238"/>
      <c r="C458" s="505" t="s">
        <v>995</v>
      </c>
      <c r="D458" s="503" t="s">
        <v>1680</v>
      </c>
      <c r="E458" s="504">
        <v>25408</v>
      </c>
      <c r="F458" s="504">
        <v>25792</v>
      </c>
      <c r="G458"/>
      <c r="H458"/>
    </row>
    <row r="459" spans="2:8">
      <c r="B459" s="238"/>
      <c r="C459" s="505" t="s">
        <v>996</v>
      </c>
      <c r="D459" s="503" t="s">
        <v>1681</v>
      </c>
      <c r="E459" s="504">
        <v>37729</v>
      </c>
      <c r="F459" s="504">
        <v>39891</v>
      </c>
      <c r="G459"/>
      <c r="H459"/>
    </row>
    <row r="460" spans="2:8">
      <c r="B460" s="238"/>
      <c r="C460" s="505" t="s">
        <v>997</v>
      </c>
      <c r="D460" s="503" t="s">
        <v>1682</v>
      </c>
      <c r="E460" s="504">
        <v>12055</v>
      </c>
      <c r="F460" s="504">
        <v>12373</v>
      </c>
      <c r="G460"/>
      <c r="H460"/>
    </row>
    <row r="461" spans="2:8">
      <c r="B461" s="238"/>
      <c r="C461" s="505" t="s">
        <v>998</v>
      </c>
      <c r="D461" s="503" t="s">
        <v>1683</v>
      </c>
      <c r="E461" s="504">
        <v>13016</v>
      </c>
      <c r="F461" s="504">
        <v>13323</v>
      </c>
      <c r="G461"/>
      <c r="H461"/>
    </row>
    <row r="462" spans="2:8">
      <c r="B462" s="238"/>
      <c r="C462" s="505" t="s">
        <v>999</v>
      </c>
      <c r="D462" s="503" t="s">
        <v>1684</v>
      </c>
      <c r="E462" s="504">
        <v>13072</v>
      </c>
      <c r="F462" s="504">
        <v>13248</v>
      </c>
      <c r="G462"/>
      <c r="H462"/>
    </row>
    <row r="463" spans="2:8">
      <c r="B463" s="238"/>
      <c r="C463" s="505" t="s">
        <v>1000</v>
      </c>
      <c r="D463" s="503" t="s">
        <v>1685</v>
      </c>
      <c r="E463" s="504">
        <v>16225</v>
      </c>
      <c r="F463" s="504">
        <v>17224</v>
      </c>
      <c r="G463"/>
      <c r="H463"/>
    </row>
    <row r="464" spans="2:8">
      <c r="B464" s="238"/>
      <c r="C464" s="505" t="s">
        <v>1001</v>
      </c>
      <c r="D464" s="503" t="s">
        <v>1686</v>
      </c>
      <c r="E464" s="504">
        <v>13534</v>
      </c>
      <c r="F464" s="504">
        <v>14078</v>
      </c>
      <c r="G464"/>
      <c r="H464"/>
    </row>
    <row r="465" spans="2:8">
      <c r="B465" s="238"/>
      <c r="C465" s="505" t="s">
        <v>1002</v>
      </c>
      <c r="D465" s="503" t="s">
        <v>1687</v>
      </c>
      <c r="E465" s="504">
        <v>17980</v>
      </c>
      <c r="F465" s="504">
        <v>18755</v>
      </c>
      <c r="G465"/>
      <c r="H465"/>
    </row>
    <row r="466" spans="2:8">
      <c r="B466" s="238"/>
      <c r="C466" s="505" t="s">
        <v>1003</v>
      </c>
      <c r="D466" s="503" t="s">
        <v>1688</v>
      </c>
      <c r="E466" s="504">
        <v>17857</v>
      </c>
      <c r="F466" s="504">
        <v>18694</v>
      </c>
      <c r="G466"/>
      <c r="H466"/>
    </row>
    <row r="467" spans="2:8">
      <c r="B467" s="238"/>
      <c r="C467" s="505" t="s">
        <v>1004</v>
      </c>
      <c r="D467" s="503" t="s">
        <v>1689</v>
      </c>
      <c r="E467" s="504">
        <v>20056</v>
      </c>
      <c r="F467" s="504">
        <v>21269</v>
      </c>
      <c r="G467"/>
      <c r="H467"/>
    </row>
    <row r="468" spans="2:8">
      <c r="B468" s="238"/>
      <c r="C468" s="505" t="s">
        <v>1005</v>
      </c>
      <c r="D468" s="503" t="s">
        <v>1690</v>
      </c>
      <c r="E468" s="504">
        <v>17844</v>
      </c>
      <c r="F468" s="504">
        <v>18654</v>
      </c>
      <c r="G468"/>
      <c r="H468"/>
    </row>
    <row r="469" spans="2:8">
      <c r="B469" s="238"/>
      <c r="C469" s="505" t="s">
        <v>1006</v>
      </c>
      <c r="D469" s="503" t="s">
        <v>1691</v>
      </c>
      <c r="E469" s="504">
        <v>14864</v>
      </c>
      <c r="F469" s="504">
        <v>15236</v>
      </c>
      <c r="G469"/>
      <c r="H469"/>
    </row>
    <row r="470" spans="2:8">
      <c r="B470" s="238"/>
      <c r="C470" s="505" t="s">
        <v>1007</v>
      </c>
      <c r="D470" s="503" t="s">
        <v>1692</v>
      </c>
      <c r="E470" s="504">
        <v>14721</v>
      </c>
      <c r="F470" s="504">
        <v>15578</v>
      </c>
      <c r="G470"/>
      <c r="H470"/>
    </row>
    <row r="471" spans="2:8">
      <c r="B471" s="238"/>
      <c r="C471" s="505" t="s">
        <v>1008</v>
      </c>
      <c r="D471" s="503" t="s">
        <v>1693</v>
      </c>
      <c r="E471" s="504">
        <v>13237</v>
      </c>
      <c r="F471" s="504">
        <v>13605</v>
      </c>
      <c r="G471"/>
      <c r="H471"/>
    </row>
    <row r="472" spans="2:8">
      <c r="B472" s="238"/>
      <c r="C472" s="505" t="s">
        <v>1009</v>
      </c>
      <c r="D472" s="503" t="s">
        <v>1694</v>
      </c>
      <c r="E472" s="504">
        <v>14313</v>
      </c>
      <c r="F472" s="504">
        <v>14698</v>
      </c>
      <c r="G472"/>
      <c r="H472"/>
    </row>
    <row r="473" spans="2:8">
      <c r="B473" s="238"/>
      <c r="C473" s="505" t="s">
        <v>1010</v>
      </c>
      <c r="D473" s="503" t="s">
        <v>1695</v>
      </c>
      <c r="E473" s="504">
        <v>14270</v>
      </c>
      <c r="F473" s="504">
        <v>14370</v>
      </c>
      <c r="G473"/>
      <c r="H473"/>
    </row>
    <row r="474" spans="2:8">
      <c r="B474" s="238"/>
      <c r="C474" s="505" t="s">
        <v>1011</v>
      </c>
      <c r="D474" s="503" t="s">
        <v>1696</v>
      </c>
      <c r="E474" s="504">
        <v>13597</v>
      </c>
      <c r="F474" s="504">
        <v>13876</v>
      </c>
      <c r="G474"/>
      <c r="H474"/>
    </row>
    <row r="475" spans="2:8">
      <c r="B475" s="238"/>
      <c r="C475" s="505" t="s">
        <v>1012</v>
      </c>
      <c r="D475" s="503" t="s">
        <v>1697</v>
      </c>
      <c r="E475" s="504">
        <v>13336</v>
      </c>
      <c r="F475" s="504">
        <v>13643</v>
      </c>
      <c r="G475"/>
      <c r="H475"/>
    </row>
    <row r="476" spans="2:8">
      <c r="B476" s="238"/>
      <c r="C476" s="505" t="s">
        <v>1013</v>
      </c>
      <c r="D476" s="503" t="s">
        <v>1698</v>
      </c>
      <c r="E476" s="504">
        <v>13612</v>
      </c>
      <c r="F476" s="504">
        <v>14431</v>
      </c>
      <c r="G476"/>
      <c r="H476"/>
    </row>
    <row r="477" spans="2:8">
      <c r="B477" s="238"/>
      <c r="C477" s="505" t="s">
        <v>1014</v>
      </c>
      <c r="D477" s="503" t="s">
        <v>1699</v>
      </c>
      <c r="E477" s="504">
        <v>17511</v>
      </c>
      <c r="F477" s="504">
        <v>18245</v>
      </c>
      <c r="G477"/>
      <c r="H477"/>
    </row>
    <row r="478" spans="2:8">
      <c r="B478" s="238"/>
      <c r="C478" s="505" t="s">
        <v>1015</v>
      </c>
      <c r="D478" s="503" t="s">
        <v>1700</v>
      </c>
      <c r="E478" s="504">
        <v>21969</v>
      </c>
      <c r="F478" s="504">
        <v>23052</v>
      </c>
      <c r="G478"/>
      <c r="H478"/>
    </row>
    <row r="479" spans="2:8">
      <c r="B479" s="238"/>
      <c r="C479" s="505" t="s">
        <v>1219</v>
      </c>
      <c r="D479" s="503" t="s">
        <v>1701</v>
      </c>
      <c r="E479" s="504">
        <v>12095</v>
      </c>
      <c r="F479" s="504">
        <v>12649</v>
      </c>
      <c r="G479"/>
      <c r="H479"/>
    </row>
    <row r="480" spans="2:8">
      <c r="B480" s="238"/>
      <c r="C480" s="505" t="s">
        <v>1016</v>
      </c>
      <c r="D480" s="503" t="s">
        <v>1702</v>
      </c>
      <c r="E480" s="504">
        <v>15626</v>
      </c>
      <c r="F480" s="504">
        <v>16326</v>
      </c>
      <c r="G480"/>
      <c r="H480"/>
    </row>
    <row r="481" spans="2:8">
      <c r="B481" s="238"/>
      <c r="C481" s="505" t="s">
        <v>1017</v>
      </c>
      <c r="D481" s="503" t="s">
        <v>1703</v>
      </c>
      <c r="E481" s="504">
        <v>17457</v>
      </c>
      <c r="F481" s="504">
        <v>18007</v>
      </c>
      <c r="G481"/>
      <c r="H481"/>
    </row>
    <row r="482" spans="2:8">
      <c r="B482" s="238"/>
      <c r="C482" s="505" t="s">
        <v>1018</v>
      </c>
      <c r="D482" s="503" t="s">
        <v>1704</v>
      </c>
      <c r="E482" s="504">
        <v>20428</v>
      </c>
      <c r="F482" s="504">
        <v>21153</v>
      </c>
      <c r="G482"/>
      <c r="H482"/>
    </row>
    <row r="483" spans="2:8">
      <c r="B483" s="238"/>
      <c r="C483" s="505" t="s">
        <v>1019</v>
      </c>
      <c r="D483" s="503" t="s">
        <v>1705</v>
      </c>
      <c r="E483" s="504">
        <v>16262</v>
      </c>
      <c r="F483" s="504">
        <v>16872</v>
      </c>
      <c r="G483"/>
      <c r="H483"/>
    </row>
    <row r="484" spans="2:8">
      <c r="B484" s="238"/>
      <c r="C484" s="505" t="s">
        <v>1020</v>
      </c>
      <c r="D484" s="503" t="s">
        <v>1706</v>
      </c>
      <c r="E484" s="504">
        <v>18001</v>
      </c>
      <c r="F484" s="504">
        <v>18789</v>
      </c>
      <c r="G484"/>
      <c r="H484"/>
    </row>
    <row r="485" spans="2:8">
      <c r="B485" s="238"/>
      <c r="C485" s="505" t="s">
        <v>1021</v>
      </c>
      <c r="D485" s="503" t="s">
        <v>1707</v>
      </c>
      <c r="E485" s="504">
        <v>44573</v>
      </c>
      <c r="F485" s="504">
        <v>46971</v>
      </c>
      <c r="G485"/>
      <c r="H485"/>
    </row>
    <row r="486" spans="2:8">
      <c r="B486" s="238"/>
      <c r="C486" s="505" t="s">
        <v>1022</v>
      </c>
      <c r="D486" s="503" t="s">
        <v>1708</v>
      </c>
      <c r="E486" s="504">
        <v>13516</v>
      </c>
      <c r="F486" s="504">
        <v>13855</v>
      </c>
      <c r="G486"/>
      <c r="H486"/>
    </row>
    <row r="487" spans="2:8">
      <c r="B487" s="238"/>
      <c r="C487" s="505" t="s">
        <v>1023</v>
      </c>
      <c r="D487" s="503" t="s">
        <v>1709</v>
      </c>
      <c r="E487" s="504">
        <v>12753</v>
      </c>
      <c r="F487" s="504">
        <v>13280</v>
      </c>
      <c r="G487"/>
      <c r="H487"/>
    </row>
    <row r="488" spans="2:8">
      <c r="B488" s="238"/>
      <c r="C488" s="505" t="s">
        <v>1024</v>
      </c>
      <c r="D488" s="503" t="s">
        <v>1710</v>
      </c>
      <c r="E488" s="504">
        <v>17942</v>
      </c>
      <c r="F488" s="504">
        <v>19614</v>
      </c>
      <c r="G488"/>
      <c r="H488"/>
    </row>
    <row r="489" spans="2:8">
      <c r="B489" s="238"/>
      <c r="C489" s="505" t="s">
        <v>1025</v>
      </c>
      <c r="D489" s="503" t="s">
        <v>1711</v>
      </c>
      <c r="E489" s="504">
        <v>23602</v>
      </c>
      <c r="F489" s="504">
        <v>24343</v>
      </c>
      <c r="G489"/>
      <c r="H489"/>
    </row>
    <row r="490" spans="2:8">
      <c r="B490" s="238"/>
      <c r="C490" s="505" t="s">
        <v>1026</v>
      </c>
      <c r="D490" s="503" t="s">
        <v>1712</v>
      </c>
      <c r="E490" s="504">
        <v>13649</v>
      </c>
      <c r="F490" s="504">
        <v>13787</v>
      </c>
      <c r="G490"/>
      <c r="H490"/>
    </row>
    <row r="491" spans="2:8">
      <c r="B491" s="238"/>
      <c r="C491" s="505" t="s">
        <v>1027</v>
      </c>
      <c r="D491" s="503" t="s">
        <v>1713</v>
      </c>
      <c r="E491" s="504">
        <v>24786</v>
      </c>
      <c r="F491" s="504">
        <v>25825</v>
      </c>
      <c r="G491"/>
      <c r="H491"/>
    </row>
    <row r="492" spans="2:8">
      <c r="B492" s="238"/>
      <c r="C492" s="505" t="s">
        <v>1028</v>
      </c>
      <c r="D492" s="503" t="s">
        <v>1714</v>
      </c>
      <c r="E492" s="504">
        <v>12650</v>
      </c>
      <c r="F492" s="504">
        <v>13482</v>
      </c>
      <c r="G492"/>
      <c r="H492"/>
    </row>
    <row r="493" spans="2:8">
      <c r="B493" s="238"/>
      <c r="C493" s="505" t="s">
        <v>1029</v>
      </c>
      <c r="D493" s="503" t="s">
        <v>1715</v>
      </c>
      <c r="E493" s="504">
        <v>14781</v>
      </c>
      <c r="F493" s="504">
        <v>15520</v>
      </c>
      <c r="G493"/>
      <c r="H493"/>
    </row>
    <row r="494" spans="2:8">
      <c r="B494" s="238"/>
      <c r="C494" s="505" t="s">
        <v>1030</v>
      </c>
      <c r="D494" s="503" t="s">
        <v>1716</v>
      </c>
      <c r="E494" s="504">
        <v>17097</v>
      </c>
      <c r="F494" s="504">
        <v>18612</v>
      </c>
      <c r="G494"/>
      <c r="H494"/>
    </row>
    <row r="495" spans="2:8">
      <c r="B495" s="238"/>
      <c r="C495" s="505" t="s">
        <v>1031</v>
      </c>
      <c r="D495" s="503" t="s">
        <v>1717</v>
      </c>
      <c r="E495" s="504">
        <v>14131</v>
      </c>
      <c r="F495" s="504">
        <v>15148</v>
      </c>
      <c r="G495"/>
      <c r="H495"/>
    </row>
    <row r="496" spans="2:8">
      <c r="B496" s="238"/>
      <c r="C496" s="505" t="s">
        <v>1032</v>
      </c>
      <c r="D496" s="503" t="s">
        <v>1718</v>
      </c>
      <c r="E496" s="504">
        <v>14808</v>
      </c>
      <c r="F496" s="504">
        <v>15196</v>
      </c>
      <c r="G496"/>
      <c r="H496"/>
    </row>
    <row r="497" spans="2:8">
      <c r="B497" s="238"/>
      <c r="C497" s="505" t="s">
        <v>1033</v>
      </c>
      <c r="D497" s="503" t="s">
        <v>1719</v>
      </c>
      <c r="E497" s="504">
        <v>24346</v>
      </c>
      <c r="F497" s="504">
        <v>26077</v>
      </c>
      <c r="G497"/>
      <c r="H497"/>
    </row>
    <row r="498" spans="2:8">
      <c r="B498" s="238"/>
      <c r="C498" s="505" t="s">
        <v>1034</v>
      </c>
      <c r="D498" s="503" t="s">
        <v>1720</v>
      </c>
      <c r="E498" s="504">
        <v>18690</v>
      </c>
      <c r="F498" s="504">
        <v>19051</v>
      </c>
      <c r="G498"/>
      <c r="H498"/>
    </row>
    <row r="499" spans="2:8">
      <c r="B499" s="238"/>
      <c r="C499" s="505" t="s">
        <v>1035</v>
      </c>
      <c r="D499" s="503" t="s">
        <v>1721</v>
      </c>
      <c r="E499" s="504">
        <v>11229</v>
      </c>
      <c r="F499" s="504">
        <v>11735</v>
      </c>
      <c r="G499"/>
      <c r="H499"/>
    </row>
    <row r="500" spans="2:8">
      <c r="B500" s="238"/>
      <c r="C500" s="505" t="s">
        <v>1036</v>
      </c>
      <c r="D500" s="503" t="s">
        <v>1722</v>
      </c>
      <c r="E500" s="504">
        <v>51785</v>
      </c>
      <c r="F500" s="504">
        <v>53313</v>
      </c>
      <c r="G500"/>
      <c r="H500"/>
    </row>
    <row r="501" spans="2:8">
      <c r="B501" s="238"/>
      <c r="C501" s="505" t="s">
        <v>1038</v>
      </c>
      <c r="D501" s="503" t="s">
        <v>1723</v>
      </c>
      <c r="E501" s="504">
        <v>13696</v>
      </c>
      <c r="F501" s="504">
        <v>14070</v>
      </c>
      <c r="G501"/>
      <c r="H501"/>
    </row>
    <row r="502" spans="2:8">
      <c r="B502" s="238"/>
      <c r="C502" s="505" t="s">
        <v>1039</v>
      </c>
      <c r="D502" s="503" t="s">
        <v>1724</v>
      </c>
      <c r="E502" s="504">
        <v>14577</v>
      </c>
      <c r="F502" s="504">
        <v>15336</v>
      </c>
      <c r="G502"/>
      <c r="H502"/>
    </row>
    <row r="503" spans="2:8">
      <c r="B503" s="238"/>
      <c r="C503" s="505" t="s">
        <v>1040</v>
      </c>
      <c r="D503" s="503" t="s">
        <v>1725</v>
      </c>
      <c r="E503" s="504">
        <v>13478</v>
      </c>
      <c r="F503" s="504">
        <v>14355</v>
      </c>
      <c r="G503"/>
      <c r="H503"/>
    </row>
    <row r="504" spans="2:8">
      <c r="B504" s="238"/>
      <c r="C504" s="505" t="s">
        <v>1041</v>
      </c>
      <c r="D504" s="503" t="s">
        <v>1726</v>
      </c>
      <c r="E504" s="504">
        <v>16054</v>
      </c>
      <c r="F504" s="504">
        <v>16839</v>
      </c>
      <c r="G504"/>
      <c r="H504"/>
    </row>
    <row r="505" spans="2:8">
      <c r="B505" s="238"/>
      <c r="C505" s="505" t="s">
        <v>1042</v>
      </c>
      <c r="D505" s="503" t="s">
        <v>1727</v>
      </c>
      <c r="E505" s="504">
        <v>19772</v>
      </c>
      <c r="F505" s="504">
        <v>20470</v>
      </c>
      <c r="G505"/>
      <c r="H505"/>
    </row>
    <row r="506" spans="2:8">
      <c r="B506" s="238"/>
      <c r="C506" s="505" t="s">
        <v>1043</v>
      </c>
      <c r="D506" s="503" t="s">
        <v>1728</v>
      </c>
      <c r="E506" s="504">
        <v>42377</v>
      </c>
      <c r="F506" s="504">
        <v>44483</v>
      </c>
      <c r="G506"/>
      <c r="H506"/>
    </row>
    <row r="507" spans="2:8">
      <c r="B507" s="238"/>
      <c r="C507" s="505" t="s">
        <v>1044</v>
      </c>
      <c r="D507" s="503" t="s">
        <v>1729</v>
      </c>
      <c r="E507" s="504">
        <v>11630</v>
      </c>
      <c r="F507" s="504">
        <v>12105</v>
      </c>
      <c r="G507"/>
      <c r="H507"/>
    </row>
    <row r="508" spans="2:8">
      <c r="B508" s="238"/>
      <c r="C508" s="505" t="s">
        <v>1045</v>
      </c>
      <c r="D508" s="503" t="s">
        <v>1730</v>
      </c>
      <c r="E508" s="504">
        <v>19164</v>
      </c>
      <c r="F508" s="504">
        <v>20067</v>
      </c>
      <c r="G508"/>
      <c r="H508"/>
    </row>
    <row r="509" spans="2:8">
      <c r="B509" s="238"/>
      <c r="C509" s="505" t="s">
        <v>1046</v>
      </c>
      <c r="D509" s="503" t="s">
        <v>1731</v>
      </c>
      <c r="E509" s="504">
        <v>12793</v>
      </c>
      <c r="F509" s="504">
        <v>13054</v>
      </c>
      <c r="G509"/>
      <c r="H509"/>
    </row>
    <row r="510" spans="2:8">
      <c r="B510" s="238"/>
      <c r="C510" s="505" t="s">
        <v>1047</v>
      </c>
      <c r="D510" s="503" t="s">
        <v>1732</v>
      </c>
      <c r="E510" s="504">
        <v>14310</v>
      </c>
      <c r="F510" s="504">
        <v>14953</v>
      </c>
      <c r="G510"/>
      <c r="H510"/>
    </row>
    <row r="511" spans="2:8">
      <c r="B511" s="238"/>
      <c r="C511" s="505" t="s">
        <v>1048</v>
      </c>
      <c r="D511" s="503" t="s">
        <v>1733</v>
      </c>
      <c r="E511" s="504">
        <v>21746</v>
      </c>
      <c r="F511" s="504">
        <v>24053</v>
      </c>
      <c r="G511"/>
      <c r="H511"/>
    </row>
    <row r="512" spans="2:8">
      <c r="B512" s="238"/>
      <c r="C512" s="505" t="s">
        <v>1049</v>
      </c>
      <c r="D512" s="503" t="s">
        <v>1734</v>
      </c>
      <c r="E512" s="504">
        <v>14088</v>
      </c>
      <c r="F512" s="504">
        <v>14277</v>
      </c>
      <c r="G512"/>
      <c r="H512"/>
    </row>
    <row r="513" spans="2:8">
      <c r="B513" s="238"/>
      <c r="C513" s="505" t="s">
        <v>1050</v>
      </c>
      <c r="D513" s="503" t="s">
        <v>1735</v>
      </c>
      <c r="E513" s="504">
        <v>21669</v>
      </c>
      <c r="F513" s="504">
        <v>22484</v>
      </c>
      <c r="G513"/>
      <c r="H513"/>
    </row>
    <row r="514" spans="2:8">
      <c r="B514" s="238"/>
      <c r="C514" s="505" t="s">
        <v>1051</v>
      </c>
      <c r="D514" s="503" t="s">
        <v>1736</v>
      </c>
      <c r="E514" s="504">
        <v>15947</v>
      </c>
      <c r="F514" s="504">
        <v>16759</v>
      </c>
      <c r="G514"/>
      <c r="H514"/>
    </row>
    <row r="515" spans="2:8">
      <c r="B515" s="238"/>
      <c r="C515" s="505" t="s">
        <v>1052</v>
      </c>
      <c r="D515" s="503" t="s">
        <v>1737</v>
      </c>
      <c r="E515" s="504">
        <v>15273</v>
      </c>
      <c r="F515" s="504">
        <v>16394</v>
      </c>
      <c r="G515"/>
      <c r="H515"/>
    </row>
    <row r="516" spans="2:8">
      <c r="B516" s="238"/>
      <c r="C516" s="505" t="s">
        <v>1053</v>
      </c>
      <c r="D516" s="503" t="s">
        <v>1738</v>
      </c>
      <c r="E516" s="504">
        <v>17299</v>
      </c>
      <c r="F516" s="504">
        <v>17161</v>
      </c>
      <c r="G516"/>
      <c r="H516"/>
    </row>
    <row r="517" spans="2:8">
      <c r="B517" s="238"/>
      <c r="C517" s="505" t="s">
        <v>1054</v>
      </c>
      <c r="D517" s="503" t="s">
        <v>1739</v>
      </c>
      <c r="E517" s="504">
        <v>20093</v>
      </c>
      <c r="F517" s="504">
        <v>21166</v>
      </c>
      <c r="G517"/>
      <c r="H517"/>
    </row>
    <row r="518" spans="2:8">
      <c r="B518" s="238"/>
      <c r="C518" s="505" t="s">
        <v>1055</v>
      </c>
      <c r="D518" s="503" t="s">
        <v>1740</v>
      </c>
      <c r="E518" s="504">
        <v>19914</v>
      </c>
      <c r="F518" s="504">
        <v>22043</v>
      </c>
      <c r="G518"/>
      <c r="H518"/>
    </row>
    <row r="519" spans="2:8">
      <c r="B519" s="238"/>
      <c r="C519" s="505" t="s">
        <v>1056</v>
      </c>
      <c r="D519" s="503" t="s">
        <v>1741</v>
      </c>
      <c r="E519" s="504">
        <v>20514</v>
      </c>
      <c r="F519" s="504">
        <v>20403</v>
      </c>
      <c r="G519"/>
      <c r="H519"/>
    </row>
    <row r="520" spans="2:8">
      <c r="B520" s="238"/>
      <c r="C520" s="505" t="s">
        <v>1057</v>
      </c>
      <c r="D520" s="503" t="s">
        <v>1742</v>
      </c>
      <c r="E520" s="504">
        <v>23236</v>
      </c>
      <c r="F520" s="504">
        <v>23959</v>
      </c>
      <c r="G520"/>
      <c r="H520"/>
    </row>
    <row r="521" spans="2:8">
      <c r="B521" s="238"/>
      <c r="C521" s="505" t="s">
        <v>1059</v>
      </c>
      <c r="D521" s="503" t="s">
        <v>1743</v>
      </c>
      <c r="E521" s="504">
        <v>20374</v>
      </c>
      <c r="F521" s="504">
        <v>21490</v>
      </c>
      <c r="G521"/>
      <c r="H521"/>
    </row>
    <row r="522" spans="2:8">
      <c r="B522" s="238"/>
      <c r="C522" s="505" t="s">
        <v>1060</v>
      </c>
      <c r="D522" s="503" t="s">
        <v>1744</v>
      </c>
      <c r="E522" s="504">
        <v>11464</v>
      </c>
      <c r="F522" s="504">
        <v>11926</v>
      </c>
      <c r="G522"/>
      <c r="H522"/>
    </row>
    <row r="523" spans="2:8">
      <c r="B523" s="238"/>
      <c r="C523" s="505" t="s">
        <v>1061</v>
      </c>
      <c r="D523" s="503" t="s">
        <v>1745</v>
      </c>
      <c r="E523" s="504">
        <v>15117</v>
      </c>
      <c r="F523" s="504">
        <v>15964</v>
      </c>
      <c r="G523"/>
      <c r="H523"/>
    </row>
    <row r="524" spans="2:8">
      <c r="B524" s="238"/>
      <c r="C524" s="505" t="s">
        <v>1062</v>
      </c>
      <c r="D524" s="503" t="s">
        <v>1746</v>
      </c>
      <c r="E524" s="504">
        <v>23067</v>
      </c>
      <c r="F524" s="504">
        <v>23644</v>
      </c>
      <c r="G524"/>
      <c r="H524"/>
    </row>
    <row r="525" spans="2:8">
      <c r="B525" s="238"/>
      <c r="C525" s="505" t="s">
        <v>1063</v>
      </c>
      <c r="D525" s="503" t="s">
        <v>1747</v>
      </c>
      <c r="E525" s="504">
        <v>20134</v>
      </c>
      <c r="F525" s="504">
        <v>20680</v>
      </c>
      <c r="G525"/>
      <c r="H525"/>
    </row>
    <row r="526" spans="2:8">
      <c r="B526" s="238"/>
      <c r="C526" s="505" t="s">
        <v>1064</v>
      </c>
      <c r="D526" s="503" t="s">
        <v>1748</v>
      </c>
      <c r="E526" s="504">
        <v>15793</v>
      </c>
      <c r="F526" s="504">
        <v>16471</v>
      </c>
      <c r="G526"/>
      <c r="H526"/>
    </row>
    <row r="527" spans="2:8">
      <c r="B527" s="238"/>
      <c r="C527" s="505" t="s">
        <v>1065</v>
      </c>
      <c r="D527" s="503" t="s">
        <v>1749</v>
      </c>
      <c r="E527" s="504">
        <v>12560</v>
      </c>
      <c r="F527" s="504">
        <v>13383</v>
      </c>
      <c r="G527"/>
      <c r="H527"/>
    </row>
    <row r="528" spans="2:8">
      <c r="B528" s="238"/>
      <c r="C528" s="505" t="s">
        <v>1066</v>
      </c>
      <c r="D528" s="503" t="s">
        <v>1750</v>
      </c>
      <c r="E528" s="504">
        <v>32589</v>
      </c>
      <c r="F528" s="504">
        <v>34368</v>
      </c>
      <c r="G528"/>
      <c r="H528"/>
    </row>
    <row r="529" spans="2:8">
      <c r="B529" s="238"/>
      <c r="C529" s="505" t="s">
        <v>1067</v>
      </c>
      <c r="D529" s="503" t="s">
        <v>1751</v>
      </c>
      <c r="E529" s="504">
        <v>16934</v>
      </c>
      <c r="F529" s="504">
        <v>16907</v>
      </c>
      <c r="G529"/>
      <c r="H529"/>
    </row>
    <row r="530" spans="2:8">
      <c r="B530" s="238"/>
      <c r="C530" s="505" t="s">
        <v>1123</v>
      </c>
      <c r="D530" s="503" t="s">
        <v>1752</v>
      </c>
      <c r="E530" s="504">
        <v>18861</v>
      </c>
      <c r="F530" s="504">
        <v>20021</v>
      </c>
      <c r="G530"/>
      <c r="H530"/>
    </row>
    <row r="531" spans="2:8">
      <c r="B531" s="238"/>
      <c r="C531" s="505" t="s">
        <v>1068</v>
      </c>
      <c r="D531" s="503" t="s">
        <v>1753</v>
      </c>
      <c r="E531" s="504">
        <v>3159</v>
      </c>
      <c r="F531" s="504">
        <v>3470</v>
      </c>
      <c r="G531"/>
      <c r="H531"/>
    </row>
    <row r="532" spans="2:8">
      <c r="B532" s="238"/>
      <c r="C532" s="505" t="s">
        <v>1069</v>
      </c>
      <c r="D532" s="503" t="s">
        <v>1754</v>
      </c>
      <c r="E532" s="504">
        <v>17359</v>
      </c>
      <c r="F532" s="504">
        <v>18439</v>
      </c>
      <c r="G532"/>
      <c r="H532"/>
    </row>
    <row r="533" spans="2:8">
      <c r="B533" s="238"/>
      <c r="C533" s="505" t="s">
        <v>1070</v>
      </c>
      <c r="D533" s="503" t="s">
        <v>1755</v>
      </c>
      <c r="E533" s="504">
        <v>16527</v>
      </c>
      <c r="F533" s="504">
        <v>17598</v>
      </c>
      <c r="G533"/>
      <c r="H533"/>
    </row>
    <row r="534" spans="2:8">
      <c r="B534" s="238"/>
      <c r="C534" s="505" t="s">
        <v>1071</v>
      </c>
      <c r="D534" s="503" t="s">
        <v>1756</v>
      </c>
      <c r="E534" s="504">
        <v>16476</v>
      </c>
      <c r="F534" s="504">
        <v>17184</v>
      </c>
      <c r="G534"/>
      <c r="H534"/>
    </row>
    <row r="535" spans="2:8">
      <c r="B535" s="238"/>
      <c r="C535" s="505" t="s">
        <v>1072</v>
      </c>
      <c r="D535" s="503" t="s">
        <v>1757</v>
      </c>
      <c r="E535" s="504">
        <v>14451</v>
      </c>
      <c r="F535" s="504">
        <v>15293</v>
      </c>
      <c r="G535"/>
      <c r="H535"/>
    </row>
    <row r="536" spans="2:8">
      <c r="B536" s="238"/>
      <c r="C536" s="505" t="s">
        <v>1073</v>
      </c>
      <c r="D536" s="503" t="s">
        <v>1758</v>
      </c>
      <c r="E536" s="504">
        <v>16998</v>
      </c>
      <c r="F536" s="504">
        <v>17895</v>
      </c>
      <c r="G536"/>
      <c r="H536"/>
    </row>
    <row r="537" spans="2:8">
      <c r="B537" s="238"/>
      <c r="C537" s="505" t="s">
        <v>1074</v>
      </c>
      <c r="D537" s="503" t="s">
        <v>1759</v>
      </c>
      <c r="E537" s="504">
        <v>12615</v>
      </c>
      <c r="F537" s="504">
        <v>12913</v>
      </c>
      <c r="G537"/>
      <c r="H537"/>
    </row>
    <row r="538" spans="2:8">
      <c r="B538" s="238"/>
      <c r="C538" s="505" t="s">
        <v>1075</v>
      </c>
      <c r="D538" s="503" t="s">
        <v>1760</v>
      </c>
      <c r="E538" s="504">
        <v>14657</v>
      </c>
      <c r="F538" s="504">
        <v>15356</v>
      </c>
      <c r="G538"/>
      <c r="H538"/>
    </row>
    <row r="539" spans="2:8">
      <c r="B539" s="238"/>
      <c r="C539" s="505" t="s">
        <v>1076</v>
      </c>
      <c r="D539" s="503" t="s">
        <v>1761</v>
      </c>
      <c r="E539" s="504">
        <v>14508</v>
      </c>
      <c r="F539" s="504">
        <v>14755</v>
      </c>
      <c r="G539"/>
      <c r="H539"/>
    </row>
    <row r="540" spans="2:8">
      <c r="B540" s="238"/>
      <c r="C540" s="505" t="s">
        <v>1077</v>
      </c>
      <c r="D540" s="503" t="s">
        <v>1762</v>
      </c>
      <c r="E540" s="504">
        <v>18437</v>
      </c>
      <c r="F540" s="504">
        <v>19455</v>
      </c>
      <c r="G540"/>
      <c r="H540"/>
    </row>
    <row r="541" spans="2:8">
      <c r="B541" s="238"/>
      <c r="C541" s="505" t="s">
        <v>1078</v>
      </c>
      <c r="D541" s="503" t="s">
        <v>1763</v>
      </c>
      <c r="E541" s="504">
        <v>25371</v>
      </c>
      <c r="F541" s="504">
        <v>26168</v>
      </c>
      <c r="G541"/>
      <c r="H541"/>
    </row>
    <row r="542" spans="2:8">
      <c r="B542" s="238"/>
      <c r="C542" s="505" t="s">
        <v>1079</v>
      </c>
      <c r="D542" s="503" t="s">
        <v>1764</v>
      </c>
      <c r="E542" s="504">
        <v>14862</v>
      </c>
      <c r="F542" s="504">
        <v>15614</v>
      </c>
      <c r="G542"/>
      <c r="H542"/>
    </row>
    <row r="543" spans="2:8">
      <c r="B543" s="238"/>
      <c r="C543" s="505" t="s">
        <v>1080</v>
      </c>
      <c r="D543" s="503" t="s">
        <v>1765</v>
      </c>
      <c r="E543" s="504">
        <v>15027</v>
      </c>
      <c r="F543" s="504">
        <v>16280</v>
      </c>
      <c r="G543"/>
      <c r="H543"/>
    </row>
    <row r="544" spans="2:8">
      <c r="B544" s="238"/>
      <c r="C544" s="505" t="s">
        <v>1081</v>
      </c>
      <c r="D544" s="503" t="s">
        <v>1766</v>
      </c>
      <c r="E544" s="504">
        <v>15001</v>
      </c>
      <c r="F544" s="504">
        <v>15477</v>
      </c>
      <c r="G544"/>
      <c r="H544"/>
    </row>
    <row r="545" spans="2:8">
      <c r="B545" s="238"/>
      <c r="C545" s="505" t="s">
        <v>1082</v>
      </c>
      <c r="D545" s="503" t="s">
        <v>1767</v>
      </c>
      <c r="E545" s="504">
        <v>15629</v>
      </c>
      <c r="F545" s="504">
        <v>16314</v>
      </c>
      <c r="G545"/>
      <c r="H545"/>
    </row>
    <row r="546" spans="2:8">
      <c r="B546" s="238"/>
      <c r="C546" s="505" t="s">
        <v>1083</v>
      </c>
      <c r="D546" s="503" t="s">
        <v>1768</v>
      </c>
      <c r="E546" s="504">
        <v>14467</v>
      </c>
      <c r="F546" s="504">
        <v>15250</v>
      </c>
      <c r="G546"/>
      <c r="H546"/>
    </row>
    <row r="547" spans="2:8">
      <c r="B547" s="238"/>
      <c r="C547" s="505" t="s">
        <v>1084</v>
      </c>
      <c r="D547" s="503" t="s">
        <v>1769</v>
      </c>
      <c r="E547" s="504">
        <v>21945</v>
      </c>
      <c r="F547" s="504">
        <v>23163</v>
      </c>
      <c r="G547"/>
      <c r="H547"/>
    </row>
    <row r="548" spans="2:8">
      <c r="B548" s="238"/>
      <c r="C548" s="505" t="s">
        <v>1085</v>
      </c>
      <c r="D548" s="503" t="s">
        <v>1770</v>
      </c>
      <c r="E548" s="504">
        <v>12941</v>
      </c>
      <c r="F548" s="504">
        <v>13404</v>
      </c>
      <c r="G548"/>
      <c r="H548"/>
    </row>
    <row r="549" spans="2:8">
      <c r="B549" s="238"/>
      <c r="C549" s="505" t="s">
        <v>1086</v>
      </c>
      <c r="D549" s="503" t="s">
        <v>1771</v>
      </c>
      <c r="E549" s="504">
        <v>12467</v>
      </c>
      <c r="F549" s="504">
        <v>13461</v>
      </c>
      <c r="G549"/>
      <c r="H549"/>
    </row>
    <row r="550" spans="2:8">
      <c r="B550" s="238"/>
      <c r="C550" s="505" t="s">
        <v>1087</v>
      </c>
      <c r="D550" s="503" t="s">
        <v>1772</v>
      </c>
      <c r="E550" s="504">
        <v>13673</v>
      </c>
      <c r="F550" s="504">
        <v>14124</v>
      </c>
      <c r="G550"/>
      <c r="H550"/>
    </row>
    <row r="551" spans="2:8">
      <c r="B551" s="238"/>
      <c r="C551" s="505" t="s">
        <v>1088</v>
      </c>
      <c r="D551" s="503" t="s">
        <v>1773</v>
      </c>
      <c r="E551" s="504">
        <v>18270</v>
      </c>
      <c r="F551" s="504">
        <v>19046</v>
      </c>
      <c r="G551"/>
      <c r="H551"/>
    </row>
    <row r="552" spans="2:8">
      <c r="B552" s="238"/>
      <c r="C552" s="505" t="s">
        <v>1089</v>
      </c>
      <c r="D552" s="503" t="s">
        <v>1774</v>
      </c>
      <c r="E552" s="504">
        <v>13158</v>
      </c>
      <c r="F552" s="504">
        <v>13675</v>
      </c>
      <c r="G552"/>
      <c r="H552"/>
    </row>
    <row r="553" spans="2:8">
      <c r="B553" s="238"/>
      <c r="C553" s="505" t="s">
        <v>1090</v>
      </c>
      <c r="D553" s="503" t="s">
        <v>1775</v>
      </c>
      <c r="E553" s="504">
        <v>15147</v>
      </c>
      <c r="F553" s="504">
        <v>15877</v>
      </c>
      <c r="G553"/>
      <c r="H553"/>
    </row>
    <row r="554" spans="2:8">
      <c r="B554" s="238"/>
      <c r="C554" s="505" t="s">
        <v>1091</v>
      </c>
      <c r="D554" s="503" t="s">
        <v>1776</v>
      </c>
      <c r="E554" s="504">
        <v>18393</v>
      </c>
      <c r="F554" s="504">
        <v>20118</v>
      </c>
      <c r="G554"/>
      <c r="H554"/>
    </row>
    <row r="555" spans="2:8">
      <c r="B555" s="238"/>
      <c r="C555" s="505" t="s">
        <v>1092</v>
      </c>
      <c r="D555" s="503" t="s">
        <v>1777</v>
      </c>
      <c r="E555" s="504">
        <v>30042</v>
      </c>
      <c r="F555" s="504">
        <v>31015</v>
      </c>
      <c r="G555"/>
      <c r="H555"/>
    </row>
    <row r="556" spans="2:8">
      <c r="B556" s="238"/>
      <c r="C556" s="505" t="s">
        <v>1093</v>
      </c>
      <c r="D556" s="503" t="s">
        <v>1778</v>
      </c>
      <c r="E556" s="504">
        <v>13769</v>
      </c>
      <c r="F556" s="504">
        <v>14350</v>
      </c>
      <c r="G556"/>
      <c r="H556"/>
    </row>
    <row r="557" spans="2:8">
      <c r="B557" s="238"/>
      <c r="C557" s="505" t="s">
        <v>1094</v>
      </c>
      <c r="D557" s="503" t="s">
        <v>1779</v>
      </c>
      <c r="E557" s="504">
        <v>12780</v>
      </c>
      <c r="F557" s="504">
        <v>13303</v>
      </c>
      <c r="G557"/>
      <c r="H557"/>
    </row>
    <row r="558" spans="2:8">
      <c r="B558" s="238"/>
      <c r="C558" s="505" t="s">
        <v>1095</v>
      </c>
      <c r="D558" s="503" t="s">
        <v>1780</v>
      </c>
      <c r="E558" s="504">
        <v>13115</v>
      </c>
      <c r="F558" s="504">
        <v>14045</v>
      </c>
      <c r="G558"/>
      <c r="H558"/>
    </row>
    <row r="559" spans="2:8">
      <c r="B559" s="238"/>
      <c r="C559" s="505" t="s">
        <v>1097</v>
      </c>
      <c r="D559" s="503" t="s">
        <v>1781</v>
      </c>
      <c r="E559" s="504">
        <v>18263</v>
      </c>
      <c r="F559" s="504">
        <v>18674</v>
      </c>
      <c r="G559"/>
      <c r="H559"/>
    </row>
    <row r="560" spans="2:8">
      <c r="B560" s="238"/>
      <c r="C560" s="505" t="s">
        <v>1098</v>
      </c>
      <c r="D560" s="503" t="s">
        <v>1782</v>
      </c>
      <c r="E560" s="504">
        <v>12810</v>
      </c>
      <c r="F560" s="504">
        <v>13357</v>
      </c>
      <c r="G560"/>
      <c r="H560"/>
    </row>
    <row r="561" spans="2:8">
      <c r="B561" s="238"/>
      <c r="C561" s="505" t="s">
        <v>1099</v>
      </c>
      <c r="D561" s="503" t="s">
        <v>1783</v>
      </c>
      <c r="E561" s="504">
        <v>15500</v>
      </c>
      <c r="F561" s="504">
        <v>16424</v>
      </c>
      <c r="G561"/>
      <c r="H561"/>
    </row>
    <row r="562" spans="2:8">
      <c r="B562" s="238"/>
      <c r="C562" s="505" t="s">
        <v>1100</v>
      </c>
      <c r="D562" s="503" t="s">
        <v>1784</v>
      </c>
      <c r="E562" s="504">
        <v>14208</v>
      </c>
      <c r="F562" s="504">
        <v>15183</v>
      </c>
      <c r="G562"/>
      <c r="H562"/>
    </row>
    <row r="563" spans="2:8">
      <c r="B563" s="238"/>
      <c r="C563" s="505" t="s">
        <v>1101</v>
      </c>
      <c r="D563" s="503" t="s">
        <v>1785</v>
      </c>
      <c r="E563" s="504">
        <v>16524</v>
      </c>
      <c r="F563" s="504">
        <v>17089</v>
      </c>
      <c r="G563"/>
      <c r="H563"/>
    </row>
    <row r="564" spans="2:8">
      <c r="B564" s="238"/>
      <c r="C564" s="505" t="s">
        <v>1102</v>
      </c>
      <c r="D564" s="503" t="s">
        <v>1786</v>
      </c>
      <c r="E564" s="504">
        <v>13501</v>
      </c>
      <c r="F564" s="504">
        <v>13857</v>
      </c>
      <c r="G564"/>
      <c r="H564"/>
    </row>
    <row r="565" spans="2:8">
      <c r="B565" s="238"/>
      <c r="C565" s="505" t="s">
        <v>1103</v>
      </c>
      <c r="D565" s="503" t="s">
        <v>1787</v>
      </c>
      <c r="E565" s="504">
        <v>13585</v>
      </c>
      <c r="F565" s="504">
        <v>14550</v>
      </c>
      <c r="G565"/>
      <c r="H565"/>
    </row>
    <row r="566" spans="2:8">
      <c r="B566" s="238"/>
      <c r="C566" s="505" t="s">
        <v>1104</v>
      </c>
      <c r="D566" s="503" t="s">
        <v>1788</v>
      </c>
      <c r="E566" s="504">
        <v>19584</v>
      </c>
      <c r="F566" s="504">
        <v>20299</v>
      </c>
      <c r="G566"/>
      <c r="H566"/>
    </row>
    <row r="567" spans="2:8">
      <c r="B567" s="238"/>
      <c r="C567" s="505" t="s">
        <v>1105</v>
      </c>
      <c r="D567" s="503" t="s">
        <v>1789</v>
      </c>
      <c r="E567" s="504">
        <v>14860</v>
      </c>
      <c r="F567" s="504">
        <v>15795</v>
      </c>
      <c r="G567"/>
      <c r="H567"/>
    </row>
    <row r="568" spans="2:8">
      <c r="B568" s="238"/>
      <c r="C568" s="505" t="s">
        <v>1106</v>
      </c>
      <c r="D568" s="503" t="s">
        <v>1790</v>
      </c>
      <c r="E568" s="504">
        <v>18762</v>
      </c>
      <c r="F568" s="504">
        <v>19244</v>
      </c>
      <c r="G568"/>
      <c r="H568"/>
    </row>
    <row r="569" spans="2:8">
      <c r="B569" s="238"/>
      <c r="C569" s="505" t="s">
        <v>1107</v>
      </c>
      <c r="D569" s="503" t="s">
        <v>1791</v>
      </c>
      <c r="E569" s="504">
        <v>12858</v>
      </c>
      <c r="F569" s="504">
        <v>13588</v>
      </c>
      <c r="G569"/>
      <c r="H569"/>
    </row>
    <row r="570" spans="2:8">
      <c r="B570" s="238"/>
      <c r="C570" s="505" t="s">
        <v>1108</v>
      </c>
      <c r="D570" s="503" t="s">
        <v>1792</v>
      </c>
      <c r="E570" s="504">
        <v>19418</v>
      </c>
      <c r="F570" s="504">
        <v>20529</v>
      </c>
      <c r="G570"/>
      <c r="H570"/>
    </row>
    <row r="571" spans="2:8">
      <c r="B571" s="238"/>
      <c r="C571" s="505" t="s">
        <v>1109</v>
      </c>
      <c r="D571" s="503" t="s">
        <v>1793</v>
      </c>
      <c r="E571" s="504">
        <v>11926</v>
      </c>
      <c r="F571" s="504">
        <v>12786</v>
      </c>
      <c r="G571"/>
      <c r="H571"/>
    </row>
    <row r="572" spans="2:8">
      <c r="B572" s="238"/>
      <c r="C572" s="505" t="s">
        <v>1110</v>
      </c>
      <c r="D572" s="503" t="s">
        <v>1794</v>
      </c>
      <c r="E572" s="504">
        <v>13970</v>
      </c>
      <c r="F572" s="504">
        <v>13844</v>
      </c>
      <c r="G572"/>
      <c r="H572"/>
    </row>
    <row r="573" spans="2:8">
      <c r="B573" s="238"/>
      <c r="C573" s="505" t="s">
        <v>1111</v>
      </c>
      <c r="D573" s="503" t="s">
        <v>1795</v>
      </c>
      <c r="E573" s="504">
        <v>15440</v>
      </c>
      <c r="F573" s="504">
        <v>16189</v>
      </c>
      <c r="G573"/>
      <c r="H573"/>
    </row>
    <row r="574" spans="2:8">
      <c r="B574" s="238"/>
      <c r="C574" s="505" t="s">
        <v>1112</v>
      </c>
      <c r="D574" s="503" t="s">
        <v>1796</v>
      </c>
      <c r="E574" s="504">
        <v>18132</v>
      </c>
      <c r="F574" s="504">
        <v>18783</v>
      </c>
      <c r="G574"/>
      <c r="H574"/>
    </row>
    <row r="575" spans="2:8">
      <c r="B575" s="238"/>
      <c r="C575" s="505" t="s">
        <v>1113</v>
      </c>
      <c r="D575" s="503" t="s">
        <v>1797</v>
      </c>
      <c r="E575" s="504">
        <v>15816</v>
      </c>
      <c r="F575" s="504">
        <v>16202</v>
      </c>
      <c r="G575"/>
      <c r="H575"/>
    </row>
    <row r="576" spans="2:8">
      <c r="B576" s="238"/>
      <c r="C576" s="505" t="s">
        <v>1114</v>
      </c>
      <c r="D576" s="503" t="s">
        <v>1798</v>
      </c>
      <c r="E576" s="504">
        <v>26855</v>
      </c>
      <c r="F576" s="504">
        <v>27513</v>
      </c>
      <c r="G576"/>
      <c r="H576"/>
    </row>
    <row r="577" spans="2:8">
      <c r="B577" s="238"/>
      <c r="C577" s="505" t="s">
        <v>1115</v>
      </c>
      <c r="D577" s="503" t="s">
        <v>1799</v>
      </c>
      <c r="E577" s="504">
        <v>15815</v>
      </c>
      <c r="F577" s="504">
        <v>16452</v>
      </c>
      <c r="G577"/>
      <c r="H577"/>
    </row>
    <row r="578" spans="2:8">
      <c r="B578" s="238"/>
      <c r="C578" s="505" t="s">
        <v>1116</v>
      </c>
      <c r="D578" s="503" t="s">
        <v>1800</v>
      </c>
      <c r="E578" s="504">
        <v>20423</v>
      </c>
      <c r="F578" s="504">
        <v>21148</v>
      </c>
      <c r="G578"/>
      <c r="H578"/>
    </row>
    <row r="579" spans="2:8">
      <c r="B579" s="238"/>
      <c r="C579" s="505" t="s">
        <v>1117</v>
      </c>
      <c r="D579" s="503" t="s">
        <v>1801</v>
      </c>
      <c r="E579" s="504">
        <v>14074</v>
      </c>
      <c r="F579" s="504">
        <v>14789</v>
      </c>
      <c r="G579"/>
      <c r="H579"/>
    </row>
    <row r="580" spans="2:8">
      <c r="B580" s="238"/>
      <c r="C580" s="505" t="s">
        <v>1118</v>
      </c>
      <c r="D580" s="503" t="s">
        <v>1802</v>
      </c>
      <c r="E580" s="504">
        <v>18787</v>
      </c>
      <c r="F580" s="504">
        <v>19217</v>
      </c>
      <c r="G580"/>
      <c r="H580"/>
    </row>
    <row r="581" spans="2:8">
      <c r="B581" s="238"/>
      <c r="C581" s="505" t="s">
        <v>1119</v>
      </c>
      <c r="D581" s="503" t="s">
        <v>1803</v>
      </c>
      <c r="E581" s="504">
        <v>13226</v>
      </c>
      <c r="F581" s="504">
        <v>13821</v>
      </c>
      <c r="G581"/>
      <c r="H581"/>
    </row>
    <row r="582" spans="2:8">
      <c r="B582" s="238"/>
      <c r="C582" s="505" t="s">
        <v>1120</v>
      </c>
      <c r="D582" s="503" t="s">
        <v>1804</v>
      </c>
      <c r="E582" s="504">
        <v>13708</v>
      </c>
      <c r="F582" s="504">
        <v>14029</v>
      </c>
      <c r="G582"/>
      <c r="H582"/>
    </row>
    <row r="583" spans="2:8">
      <c r="B583" s="238"/>
      <c r="C583" s="505" t="s">
        <v>1121</v>
      </c>
      <c r="D583" s="503" t="s">
        <v>1805</v>
      </c>
      <c r="E583" s="504">
        <v>25021</v>
      </c>
      <c r="F583" s="504">
        <v>25346</v>
      </c>
      <c r="G583"/>
      <c r="H583"/>
    </row>
    <row r="584" spans="2:8">
      <c r="B584" s="238"/>
      <c r="C584" s="505" t="s">
        <v>1122</v>
      </c>
      <c r="D584" s="503" t="s">
        <v>1806</v>
      </c>
      <c r="E584" s="504">
        <v>13655</v>
      </c>
      <c r="F584" s="504">
        <v>14141</v>
      </c>
      <c r="G584"/>
      <c r="H584"/>
    </row>
    <row r="585" spans="2:8">
      <c r="B585" s="238"/>
      <c r="C585" s="505" t="s">
        <v>1124</v>
      </c>
      <c r="D585" s="503" t="s">
        <v>1807</v>
      </c>
      <c r="E585" s="504">
        <v>15062</v>
      </c>
      <c r="F585" s="504">
        <v>15604</v>
      </c>
      <c r="G585"/>
      <c r="H585"/>
    </row>
    <row r="586" spans="2:8">
      <c r="B586" s="238"/>
      <c r="C586" s="505" t="s">
        <v>1125</v>
      </c>
      <c r="D586" s="503" t="s">
        <v>1808</v>
      </c>
      <c r="E586" s="504">
        <v>12553</v>
      </c>
      <c r="F586" s="504">
        <v>13444</v>
      </c>
      <c r="G586"/>
      <c r="H586"/>
    </row>
    <row r="587" spans="2:8">
      <c r="B587" s="238"/>
      <c r="C587" s="505" t="s">
        <v>1126</v>
      </c>
      <c r="D587" s="503" t="s">
        <v>1809</v>
      </c>
      <c r="E587" s="504">
        <v>11435</v>
      </c>
      <c r="F587" s="504">
        <v>12035</v>
      </c>
      <c r="G587"/>
      <c r="H587"/>
    </row>
    <row r="588" spans="2:8">
      <c r="B588" s="238"/>
      <c r="C588" s="505" t="s">
        <v>1127</v>
      </c>
      <c r="D588" s="503" t="s">
        <v>1810</v>
      </c>
      <c r="E588" s="504">
        <v>12044</v>
      </c>
      <c r="F588" s="504">
        <v>12309</v>
      </c>
      <c r="G588"/>
      <c r="H588"/>
    </row>
    <row r="589" spans="2:8">
      <c r="B589" s="238"/>
      <c r="C589" s="505" t="s">
        <v>1037</v>
      </c>
      <c r="D589" s="503" t="s">
        <v>1811</v>
      </c>
      <c r="E589" s="504">
        <v>18986</v>
      </c>
      <c r="F589" s="504">
        <v>19859</v>
      </c>
      <c r="G589"/>
      <c r="H589"/>
    </row>
    <row r="590" spans="2:8">
      <c r="B590" s="238"/>
      <c r="C590" s="505" t="s">
        <v>1128</v>
      </c>
      <c r="D590" s="503" t="s">
        <v>1812</v>
      </c>
      <c r="E590" s="504">
        <v>15336</v>
      </c>
      <c r="F590" s="504">
        <v>14991</v>
      </c>
      <c r="G590"/>
      <c r="H590"/>
    </row>
    <row r="591" spans="2:8">
      <c r="B591" s="238"/>
      <c r="C591" s="505" t="s">
        <v>1129</v>
      </c>
      <c r="D591" s="503" t="s">
        <v>1813</v>
      </c>
      <c r="E591" s="504">
        <v>15401</v>
      </c>
      <c r="F591" s="504">
        <v>15689</v>
      </c>
      <c r="G591"/>
      <c r="H591"/>
    </row>
    <row r="592" spans="2:8">
      <c r="B592" s="238"/>
      <c r="C592" s="505" t="s">
        <v>1130</v>
      </c>
      <c r="D592" s="503" t="s">
        <v>1814</v>
      </c>
      <c r="E592" s="504">
        <v>15224</v>
      </c>
      <c r="F592" s="504">
        <v>16174</v>
      </c>
      <c r="G592"/>
      <c r="H592"/>
    </row>
    <row r="593" spans="2:8">
      <c r="B593" s="238"/>
      <c r="C593" s="505" t="s">
        <v>1131</v>
      </c>
      <c r="D593" s="503" t="s">
        <v>1815</v>
      </c>
      <c r="E593" s="504">
        <v>22891</v>
      </c>
      <c r="F593" s="504">
        <v>23914</v>
      </c>
      <c r="G593"/>
      <c r="H593"/>
    </row>
    <row r="594" spans="2:8">
      <c r="B594" s="238"/>
      <c r="C594" s="505" t="s">
        <v>1132</v>
      </c>
      <c r="D594" s="503" t="s">
        <v>1816</v>
      </c>
      <c r="E594" s="504">
        <v>14601</v>
      </c>
      <c r="F594" s="504">
        <v>15471</v>
      </c>
      <c r="G594"/>
      <c r="H594"/>
    </row>
    <row r="595" spans="2:8">
      <c r="B595" s="238"/>
      <c r="C595" s="505" t="s">
        <v>1133</v>
      </c>
      <c r="D595" s="503" t="s">
        <v>1817</v>
      </c>
      <c r="E595" s="504">
        <v>17622</v>
      </c>
      <c r="F595" s="504">
        <v>18390</v>
      </c>
      <c r="G595"/>
      <c r="H595"/>
    </row>
    <row r="596" spans="2:8">
      <c r="B596" s="238"/>
      <c r="C596" s="505" t="s">
        <v>1148</v>
      </c>
      <c r="D596" s="503" t="s">
        <v>1818</v>
      </c>
      <c r="E596" s="504">
        <v>19455</v>
      </c>
      <c r="F596" s="504">
        <v>20301</v>
      </c>
      <c r="G596"/>
      <c r="H596"/>
    </row>
    <row r="597" spans="2:8">
      <c r="B597" s="238"/>
      <c r="C597" s="505" t="s">
        <v>1134</v>
      </c>
      <c r="D597" s="503" t="s">
        <v>1819</v>
      </c>
      <c r="E597" s="504">
        <v>13317</v>
      </c>
      <c r="F597" s="504">
        <v>13517</v>
      </c>
      <c r="G597"/>
      <c r="H597"/>
    </row>
    <row r="598" spans="2:8">
      <c r="B598" s="238"/>
      <c r="C598" s="505" t="s">
        <v>1135</v>
      </c>
      <c r="D598" s="503" t="s">
        <v>1820</v>
      </c>
      <c r="E598" s="504">
        <v>19114</v>
      </c>
      <c r="F598" s="504">
        <v>19663</v>
      </c>
      <c r="G598"/>
      <c r="H598"/>
    </row>
    <row r="599" spans="2:8">
      <c r="B599" s="238"/>
      <c r="C599" s="505" t="s">
        <v>1136</v>
      </c>
      <c r="D599" s="503" t="s">
        <v>1821</v>
      </c>
      <c r="E599" s="504">
        <v>16451</v>
      </c>
      <c r="F599" s="504">
        <v>16943</v>
      </c>
      <c r="G599"/>
      <c r="H599"/>
    </row>
    <row r="600" spans="2:8">
      <c r="B600" s="238"/>
      <c r="C600" s="505" t="s">
        <v>1137</v>
      </c>
      <c r="D600" s="503" t="s">
        <v>1822</v>
      </c>
      <c r="E600" s="504">
        <v>12936</v>
      </c>
      <c r="F600" s="504">
        <v>13530</v>
      </c>
      <c r="G600"/>
      <c r="H600"/>
    </row>
    <row r="601" spans="2:8">
      <c r="B601" s="238"/>
      <c r="C601" s="505" t="s">
        <v>1138</v>
      </c>
      <c r="D601" s="503" t="s">
        <v>1823</v>
      </c>
      <c r="E601" s="504">
        <v>12283</v>
      </c>
      <c r="F601" s="504">
        <v>12751</v>
      </c>
      <c r="G601"/>
      <c r="H601"/>
    </row>
    <row r="602" spans="2:8">
      <c r="B602" s="238"/>
      <c r="C602" s="505" t="s">
        <v>1139</v>
      </c>
      <c r="D602" s="503" t="s">
        <v>1824</v>
      </c>
      <c r="E602" s="504">
        <v>23659</v>
      </c>
      <c r="F602" s="504">
        <v>24927</v>
      </c>
      <c r="G602"/>
      <c r="H602"/>
    </row>
    <row r="603" spans="2:8">
      <c r="B603" s="238"/>
      <c r="C603" s="505" t="s">
        <v>1140</v>
      </c>
      <c r="D603" s="503" t="s">
        <v>1825</v>
      </c>
      <c r="E603" s="504">
        <v>22376</v>
      </c>
      <c r="F603" s="504">
        <v>23544</v>
      </c>
      <c r="G603"/>
      <c r="H603"/>
    </row>
    <row r="604" spans="2:8">
      <c r="B604" s="238"/>
      <c r="C604" s="505" t="s">
        <v>1141</v>
      </c>
      <c r="D604" s="503" t="s">
        <v>1826</v>
      </c>
      <c r="E604" s="504">
        <v>18066</v>
      </c>
      <c r="F604" s="504">
        <v>19181</v>
      </c>
      <c r="G604"/>
      <c r="H604"/>
    </row>
    <row r="605" spans="2:8">
      <c r="B605" s="238"/>
      <c r="C605" s="505" t="s">
        <v>1142</v>
      </c>
      <c r="D605" s="503" t="s">
        <v>1827</v>
      </c>
      <c r="E605" s="504">
        <v>13956</v>
      </c>
      <c r="F605" s="504">
        <v>14634</v>
      </c>
      <c r="G605"/>
      <c r="H605"/>
    </row>
    <row r="606" spans="2:8">
      <c r="B606" s="238"/>
      <c r="C606" s="505" t="s">
        <v>1143</v>
      </c>
      <c r="D606" s="503" t="s">
        <v>1828</v>
      </c>
      <c r="E606" s="504">
        <v>33749</v>
      </c>
      <c r="F606" s="504">
        <v>34606</v>
      </c>
      <c r="G606"/>
      <c r="H606"/>
    </row>
    <row r="607" spans="2:8">
      <c r="B607" s="238"/>
      <c r="C607" s="505" t="s">
        <v>1144</v>
      </c>
      <c r="D607" s="503" t="s">
        <v>1829</v>
      </c>
      <c r="E607" s="504">
        <v>24486</v>
      </c>
      <c r="F607" s="504">
        <v>25669</v>
      </c>
      <c r="G607"/>
      <c r="H607"/>
    </row>
    <row r="608" spans="2:8">
      <c r="B608" s="238"/>
      <c r="C608" s="505" t="s">
        <v>1145</v>
      </c>
      <c r="D608" s="503" t="s">
        <v>1830</v>
      </c>
      <c r="E608" s="504">
        <v>11529</v>
      </c>
      <c r="F608" s="504">
        <v>11762</v>
      </c>
      <c r="G608"/>
      <c r="H608"/>
    </row>
    <row r="609" spans="2:8">
      <c r="B609" s="238"/>
      <c r="C609" s="505" t="s">
        <v>1146</v>
      </c>
      <c r="D609" s="503" t="s">
        <v>1831</v>
      </c>
      <c r="E609" s="504">
        <v>14006</v>
      </c>
      <c r="F609" s="504">
        <v>14118</v>
      </c>
      <c r="G609"/>
      <c r="H609"/>
    </row>
    <row r="610" spans="2:8">
      <c r="B610" s="238"/>
      <c r="C610" s="505" t="s">
        <v>1147</v>
      </c>
      <c r="D610" s="503" t="s">
        <v>1832</v>
      </c>
      <c r="E610" s="504">
        <v>17523</v>
      </c>
      <c r="F610" s="504">
        <v>18031</v>
      </c>
      <c r="G610"/>
      <c r="H610"/>
    </row>
    <row r="611" spans="2:8">
      <c r="B611" s="238"/>
      <c r="C611" s="505" t="s">
        <v>1149</v>
      </c>
      <c r="D611" s="503" t="s">
        <v>1833</v>
      </c>
      <c r="E611" s="504">
        <v>15212</v>
      </c>
      <c r="F611" s="504">
        <v>16002</v>
      </c>
      <c r="G611"/>
      <c r="H611"/>
    </row>
    <row r="612" spans="2:8">
      <c r="B612" s="238"/>
      <c r="C612" s="505" t="s">
        <v>992</v>
      </c>
      <c r="D612" s="503" t="s">
        <v>1834</v>
      </c>
      <c r="E612" s="504">
        <v>13342</v>
      </c>
      <c r="F612" s="504">
        <v>13786</v>
      </c>
      <c r="G612"/>
      <c r="H612"/>
    </row>
    <row r="613" spans="2:8">
      <c r="B613" s="238"/>
      <c r="C613" s="505" t="s">
        <v>1150</v>
      </c>
      <c r="D613" s="503" t="s">
        <v>1835</v>
      </c>
      <c r="E613" s="504">
        <v>14095</v>
      </c>
      <c r="F613" s="504">
        <v>15053</v>
      </c>
      <c r="G613"/>
      <c r="H613"/>
    </row>
    <row r="614" spans="2:8">
      <c r="B614" s="238"/>
      <c r="C614" s="505" t="s">
        <v>1151</v>
      </c>
      <c r="D614" s="503" t="s">
        <v>1836</v>
      </c>
      <c r="E614" s="504">
        <v>24737</v>
      </c>
      <c r="F614" s="504">
        <v>26090</v>
      </c>
      <c r="G614"/>
      <c r="H614"/>
    </row>
    <row r="615" spans="2:8">
      <c r="B615" s="238"/>
      <c r="C615" s="505" t="s">
        <v>1152</v>
      </c>
      <c r="D615" s="503" t="s">
        <v>1837</v>
      </c>
      <c r="E615" s="504">
        <v>13551</v>
      </c>
      <c r="F615" s="504">
        <v>14121</v>
      </c>
      <c r="G615"/>
      <c r="H615"/>
    </row>
    <row r="616" spans="2:8">
      <c r="B616" s="238"/>
      <c r="C616" s="505" t="s">
        <v>1153</v>
      </c>
      <c r="D616" s="503" t="s">
        <v>1838</v>
      </c>
      <c r="E616" s="504">
        <v>12535</v>
      </c>
      <c r="F616" s="504">
        <v>13494</v>
      </c>
      <c r="G616"/>
      <c r="H616"/>
    </row>
    <row r="617" spans="2:8">
      <c r="B617" s="238"/>
      <c r="C617" s="505" t="s">
        <v>1154</v>
      </c>
      <c r="D617" s="503" t="s">
        <v>1839</v>
      </c>
      <c r="E617" s="504">
        <v>22394</v>
      </c>
      <c r="F617" s="504">
        <v>23281</v>
      </c>
      <c r="G617"/>
      <c r="H617"/>
    </row>
    <row r="618" spans="2:8">
      <c r="B618" s="238"/>
      <c r="C618" s="505" t="s">
        <v>1155</v>
      </c>
      <c r="D618" s="503" t="s">
        <v>1840</v>
      </c>
      <c r="E618" s="504">
        <v>14213</v>
      </c>
      <c r="F618" s="504">
        <v>15047</v>
      </c>
      <c r="G618"/>
      <c r="H618"/>
    </row>
    <row r="619" spans="2:8">
      <c r="B619" s="238"/>
      <c r="C619" s="505" t="s">
        <v>1156</v>
      </c>
      <c r="D619" s="503" t="s">
        <v>1841</v>
      </c>
      <c r="E619" s="504">
        <v>17748</v>
      </c>
      <c r="F619" s="504">
        <v>18390</v>
      </c>
      <c r="G619"/>
      <c r="H619"/>
    </row>
    <row r="620" spans="2:8">
      <c r="B620" s="238"/>
      <c r="C620" s="505" t="s">
        <v>1157</v>
      </c>
      <c r="D620" s="503" t="s">
        <v>1842</v>
      </c>
      <c r="E620" s="504">
        <v>23881</v>
      </c>
      <c r="F620" s="504">
        <v>25567</v>
      </c>
      <c r="G620"/>
      <c r="H620"/>
    </row>
    <row r="621" spans="2:8">
      <c r="B621" s="238"/>
      <c r="C621" s="505" t="s">
        <v>1158</v>
      </c>
      <c r="D621" s="503" t="s">
        <v>1843</v>
      </c>
      <c r="E621" s="504">
        <v>20774</v>
      </c>
      <c r="F621" s="504">
        <v>21960</v>
      </c>
      <c r="G621"/>
      <c r="H621"/>
    </row>
    <row r="622" spans="2:8">
      <c r="B622" s="238"/>
      <c r="C622" s="505" t="s">
        <v>1159</v>
      </c>
      <c r="D622" s="503" t="s">
        <v>1844</v>
      </c>
      <c r="E622" s="504">
        <v>17242</v>
      </c>
      <c r="F622" s="504">
        <v>18192</v>
      </c>
      <c r="G622"/>
      <c r="H622"/>
    </row>
    <row r="623" spans="2:8">
      <c r="B623" s="238"/>
      <c r="C623" s="505" t="s">
        <v>1096</v>
      </c>
      <c r="D623" s="503" t="s">
        <v>1845</v>
      </c>
      <c r="E623" s="504">
        <v>12822</v>
      </c>
      <c r="F623" s="504">
        <v>13637</v>
      </c>
      <c r="G623"/>
      <c r="H623"/>
    </row>
    <row r="624" spans="2:8">
      <c r="B624" s="238"/>
      <c r="C624" s="505" t="s">
        <v>1161</v>
      </c>
      <c r="D624" s="503" t="s">
        <v>1846</v>
      </c>
      <c r="E624" s="504">
        <v>14792</v>
      </c>
      <c r="F624" s="504">
        <v>15461</v>
      </c>
      <c r="G624"/>
      <c r="H624"/>
    </row>
    <row r="625" spans="2:8">
      <c r="B625" s="238"/>
      <c r="C625" s="505" t="s">
        <v>1162</v>
      </c>
      <c r="D625" s="503" t="s">
        <v>1847</v>
      </c>
      <c r="E625" s="504">
        <v>13160</v>
      </c>
      <c r="F625" s="504">
        <v>14343</v>
      </c>
      <c r="G625"/>
      <c r="H625"/>
    </row>
    <row r="626" spans="2:8">
      <c r="B626" s="238"/>
      <c r="C626" s="505" t="s">
        <v>1163</v>
      </c>
      <c r="D626" s="503" t="s">
        <v>1848</v>
      </c>
      <c r="E626" s="504">
        <v>15021</v>
      </c>
      <c r="F626" s="504">
        <v>16062</v>
      </c>
      <c r="G626"/>
      <c r="H626"/>
    </row>
    <row r="627" spans="2:8">
      <c r="B627" s="238"/>
      <c r="C627" s="505" t="s">
        <v>1164</v>
      </c>
      <c r="D627" s="503" t="s">
        <v>1849</v>
      </c>
      <c r="E627" s="504">
        <v>0</v>
      </c>
      <c r="F627" s="504">
        <v>0</v>
      </c>
      <c r="G627"/>
      <c r="H627"/>
    </row>
    <row r="628" spans="2:8">
      <c r="B628" s="238"/>
      <c r="C628" s="505" t="s">
        <v>1165</v>
      </c>
      <c r="D628" s="503" t="s">
        <v>1850</v>
      </c>
      <c r="E628" s="504">
        <v>13523</v>
      </c>
      <c r="F628" s="504">
        <v>13815</v>
      </c>
      <c r="G628"/>
      <c r="H628"/>
    </row>
    <row r="629" spans="2:8">
      <c r="B629" s="238"/>
      <c r="C629" s="505" t="s">
        <v>1166</v>
      </c>
      <c r="D629" s="503" t="s">
        <v>1851</v>
      </c>
      <c r="E629" s="504">
        <v>12948</v>
      </c>
      <c r="F629" s="504">
        <v>13958</v>
      </c>
      <c r="G629"/>
      <c r="H629"/>
    </row>
    <row r="630" spans="2:8">
      <c r="B630" s="238"/>
      <c r="C630" s="505" t="s">
        <v>1167</v>
      </c>
      <c r="D630" s="503" t="s">
        <v>1852</v>
      </c>
      <c r="E630" s="504">
        <v>15666</v>
      </c>
      <c r="F630" s="504">
        <v>16181</v>
      </c>
      <c r="G630"/>
      <c r="H630"/>
    </row>
    <row r="631" spans="2:8">
      <c r="B631" s="238"/>
      <c r="C631" s="505" t="s">
        <v>1168</v>
      </c>
      <c r="D631" s="503" t="s">
        <v>1853</v>
      </c>
      <c r="E631" s="504">
        <v>14060</v>
      </c>
      <c r="F631" s="504">
        <v>14804</v>
      </c>
      <c r="G631"/>
      <c r="H631"/>
    </row>
    <row r="632" spans="2:8">
      <c r="B632" s="238"/>
      <c r="C632" s="505" t="s">
        <v>1169</v>
      </c>
      <c r="D632" s="503" t="s">
        <v>1854</v>
      </c>
      <c r="E632" s="504">
        <v>16852</v>
      </c>
      <c r="F632" s="504">
        <v>17164</v>
      </c>
      <c r="G632"/>
      <c r="H632"/>
    </row>
    <row r="633" spans="2:8">
      <c r="B633" s="238"/>
      <c r="C633" s="505" t="s">
        <v>1170</v>
      </c>
      <c r="D633" s="503" t="s">
        <v>1855</v>
      </c>
      <c r="E633" s="504">
        <v>15205</v>
      </c>
      <c r="F633" s="504">
        <v>16093</v>
      </c>
      <c r="G633"/>
      <c r="H633"/>
    </row>
    <row r="634" spans="2:8">
      <c r="B634" s="238"/>
      <c r="C634" s="505" t="s">
        <v>1171</v>
      </c>
      <c r="D634" s="503" t="s">
        <v>1856</v>
      </c>
      <c r="E634" s="504">
        <v>14265</v>
      </c>
      <c r="F634" s="504">
        <v>14913</v>
      </c>
      <c r="G634"/>
      <c r="H634"/>
    </row>
    <row r="635" spans="2:8">
      <c r="B635" s="238"/>
      <c r="C635" s="505" t="s">
        <v>1172</v>
      </c>
      <c r="D635" s="503" t="s">
        <v>1857</v>
      </c>
      <c r="E635" s="504">
        <v>16957</v>
      </c>
      <c r="F635" s="504">
        <v>17946</v>
      </c>
      <c r="G635"/>
      <c r="H635"/>
    </row>
    <row r="636" spans="2:8">
      <c r="B636" s="238"/>
      <c r="C636" s="505" t="s">
        <v>1173</v>
      </c>
      <c r="D636" s="503" t="s">
        <v>1858</v>
      </c>
      <c r="E636" s="504">
        <v>21192</v>
      </c>
      <c r="F636" s="504">
        <v>21974</v>
      </c>
      <c r="G636"/>
      <c r="H636"/>
    </row>
    <row r="637" spans="2:8">
      <c r="B637" s="238"/>
      <c r="C637" s="505" t="s">
        <v>1174</v>
      </c>
      <c r="D637" s="503" t="s">
        <v>1859</v>
      </c>
      <c r="E637" s="504">
        <v>13773</v>
      </c>
      <c r="F637" s="504">
        <v>14251</v>
      </c>
      <c r="G637"/>
      <c r="H637"/>
    </row>
    <row r="638" spans="2:8">
      <c r="B638" s="238"/>
      <c r="C638" s="505" t="s">
        <v>1175</v>
      </c>
      <c r="D638" s="503" t="s">
        <v>1860</v>
      </c>
      <c r="E638" s="504">
        <v>11200</v>
      </c>
      <c r="F638" s="504">
        <v>11568</v>
      </c>
      <c r="G638"/>
      <c r="H638"/>
    </row>
    <row r="639" spans="2:8">
      <c r="B639" s="238"/>
      <c r="C639" s="505" t="s">
        <v>1176</v>
      </c>
      <c r="D639" s="503" t="s">
        <v>1861</v>
      </c>
      <c r="E639" s="504">
        <v>14014</v>
      </c>
      <c r="F639" s="504">
        <v>15121</v>
      </c>
      <c r="G639"/>
      <c r="H639"/>
    </row>
    <row r="640" spans="2:8">
      <c r="B640" s="238"/>
      <c r="C640" s="505" t="s">
        <v>1177</v>
      </c>
      <c r="D640" s="503" t="s">
        <v>1862</v>
      </c>
      <c r="E640" s="504">
        <v>12189</v>
      </c>
      <c r="F640" s="504">
        <v>13236</v>
      </c>
      <c r="G640"/>
      <c r="H640"/>
    </row>
    <row r="641" spans="2:8">
      <c r="B641" s="238"/>
      <c r="C641" s="505" t="s">
        <v>1178</v>
      </c>
      <c r="D641" s="503" t="s">
        <v>1863</v>
      </c>
      <c r="E641" s="504">
        <v>13218</v>
      </c>
      <c r="F641" s="504">
        <v>13887</v>
      </c>
      <c r="G641"/>
      <c r="H641"/>
    </row>
    <row r="642" spans="2:8">
      <c r="B642" s="238"/>
      <c r="C642" s="505" t="s">
        <v>1179</v>
      </c>
      <c r="D642" s="503" t="s">
        <v>1864</v>
      </c>
      <c r="E642" s="504">
        <v>11777</v>
      </c>
      <c r="F642" s="504">
        <v>12484</v>
      </c>
      <c r="G642"/>
      <c r="H642"/>
    </row>
    <row r="643" spans="2:8">
      <c r="B643" s="238"/>
      <c r="C643" s="505" t="s">
        <v>1180</v>
      </c>
      <c r="D643" s="503" t="s">
        <v>1865</v>
      </c>
      <c r="E643" s="504">
        <v>12798</v>
      </c>
      <c r="F643" s="504">
        <v>13289</v>
      </c>
      <c r="G643"/>
      <c r="H643"/>
    </row>
    <row r="644" spans="2:8">
      <c r="B644" s="238"/>
      <c r="C644" s="505" t="s">
        <v>1181</v>
      </c>
      <c r="D644" s="503" t="s">
        <v>1866</v>
      </c>
      <c r="E644" s="504">
        <v>11499</v>
      </c>
      <c r="F644" s="504">
        <v>12082</v>
      </c>
      <c r="G644"/>
      <c r="H644"/>
    </row>
    <row r="645" spans="2:8">
      <c r="B645" s="238"/>
      <c r="C645" s="505" t="s">
        <v>1182</v>
      </c>
      <c r="D645" s="503" t="s">
        <v>1867</v>
      </c>
      <c r="E645" s="504">
        <v>13871</v>
      </c>
      <c r="F645" s="504">
        <v>14786</v>
      </c>
      <c r="G645"/>
      <c r="H645"/>
    </row>
    <row r="646" spans="2:8">
      <c r="B646" s="238"/>
      <c r="C646" s="505" t="s">
        <v>968</v>
      </c>
      <c r="D646" s="503" t="s">
        <v>1868</v>
      </c>
      <c r="E646" s="504">
        <v>16281</v>
      </c>
      <c r="F646" s="504">
        <v>17579</v>
      </c>
      <c r="G646"/>
      <c r="H646"/>
    </row>
    <row r="647" spans="2:8">
      <c r="B647" s="238"/>
      <c r="C647" s="505" t="s">
        <v>1183</v>
      </c>
      <c r="D647" s="503" t="s">
        <v>1869</v>
      </c>
      <c r="E647" s="504">
        <v>12996</v>
      </c>
      <c r="F647" s="504">
        <v>13131</v>
      </c>
      <c r="G647"/>
      <c r="H647"/>
    </row>
    <row r="648" spans="2:8">
      <c r="B648" s="238"/>
      <c r="C648" s="505" t="s">
        <v>1184</v>
      </c>
      <c r="D648" s="503" t="s">
        <v>1870</v>
      </c>
      <c r="E648" s="504">
        <v>23577</v>
      </c>
      <c r="F648" s="504">
        <v>24355</v>
      </c>
      <c r="G648"/>
      <c r="H648"/>
    </row>
    <row r="649" spans="2:8">
      <c r="B649" s="238"/>
      <c r="C649" s="505" t="s">
        <v>1185</v>
      </c>
      <c r="D649" s="503" t="s">
        <v>1871</v>
      </c>
      <c r="E649" s="504">
        <v>15052</v>
      </c>
      <c r="F649" s="504">
        <v>15720</v>
      </c>
      <c r="G649"/>
      <c r="H649"/>
    </row>
    <row r="650" spans="2:8">
      <c r="B650" s="238"/>
      <c r="C650" s="505" t="s">
        <v>1186</v>
      </c>
      <c r="D650" s="503" t="s">
        <v>1872</v>
      </c>
      <c r="E650" s="504">
        <v>18243</v>
      </c>
      <c r="F650" s="504">
        <v>19168</v>
      </c>
      <c r="G650"/>
      <c r="H650"/>
    </row>
    <row r="651" spans="2:8">
      <c r="B651" s="238"/>
      <c r="C651" s="505" t="s">
        <v>1187</v>
      </c>
      <c r="D651" s="503" t="s">
        <v>1873</v>
      </c>
      <c r="E651" s="504">
        <v>14423</v>
      </c>
      <c r="F651" s="504">
        <v>14772</v>
      </c>
      <c r="G651"/>
      <c r="H651"/>
    </row>
    <row r="652" spans="2:8">
      <c r="B652" s="238"/>
      <c r="C652" s="505" t="s">
        <v>1188</v>
      </c>
      <c r="D652" s="503" t="s">
        <v>1874</v>
      </c>
      <c r="E652" s="504">
        <v>13256</v>
      </c>
      <c r="F652" s="504">
        <v>14051</v>
      </c>
      <c r="G652"/>
      <c r="H652"/>
    </row>
    <row r="653" spans="2:8">
      <c r="B653" s="238"/>
      <c r="C653" s="505" t="s">
        <v>1189</v>
      </c>
      <c r="D653" s="503" t="s">
        <v>1875</v>
      </c>
      <c r="E653" s="504">
        <v>18871</v>
      </c>
      <c r="F653" s="504">
        <v>19518</v>
      </c>
      <c r="G653"/>
      <c r="H653"/>
    </row>
    <row r="654" spans="2:8">
      <c r="B654" s="238"/>
      <c r="C654" s="505" t="s">
        <v>1190</v>
      </c>
      <c r="D654" s="503" t="s">
        <v>1876</v>
      </c>
      <c r="E654" s="504">
        <v>13674</v>
      </c>
      <c r="F654" s="504">
        <v>14477</v>
      </c>
      <c r="G654"/>
      <c r="H654"/>
    </row>
    <row r="655" spans="2:8">
      <c r="B655" s="238"/>
      <c r="C655" s="505" t="s">
        <v>1191</v>
      </c>
      <c r="D655" s="503" t="s">
        <v>1877</v>
      </c>
      <c r="E655" s="504">
        <v>16582</v>
      </c>
      <c r="F655" s="504">
        <v>17254</v>
      </c>
      <c r="G655"/>
      <c r="H655"/>
    </row>
    <row r="656" spans="2:8">
      <c r="B656" s="238"/>
      <c r="C656" s="505" t="s">
        <v>1192</v>
      </c>
      <c r="D656" s="503" t="s">
        <v>1878</v>
      </c>
      <c r="E656" s="504">
        <v>12643</v>
      </c>
      <c r="F656" s="504">
        <v>13249</v>
      </c>
      <c r="G656"/>
      <c r="H656"/>
    </row>
    <row r="657" spans="2:8">
      <c r="B657" s="238"/>
      <c r="C657" s="505" t="s">
        <v>1193</v>
      </c>
      <c r="D657" s="503" t="s">
        <v>1879</v>
      </c>
      <c r="E657" s="504">
        <v>15063</v>
      </c>
      <c r="F657" s="504">
        <v>14863</v>
      </c>
      <c r="G657"/>
      <c r="H657"/>
    </row>
    <row r="658" spans="2:8">
      <c r="B658" s="238"/>
      <c r="C658" s="505" t="s">
        <v>1194</v>
      </c>
      <c r="D658" s="503" t="s">
        <v>1880</v>
      </c>
      <c r="E658" s="504">
        <v>23389</v>
      </c>
      <c r="F658" s="504">
        <v>24902</v>
      </c>
      <c r="G658"/>
      <c r="H658"/>
    </row>
    <row r="659" spans="2:8">
      <c r="B659" s="238"/>
      <c r="C659" s="505" t="s">
        <v>1195</v>
      </c>
      <c r="D659" s="503" t="s">
        <v>1881</v>
      </c>
      <c r="E659" s="504">
        <v>13016</v>
      </c>
      <c r="F659" s="504">
        <v>13183</v>
      </c>
      <c r="G659"/>
      <c r="H659"/>
    </row>
    <row r="660" spans="2:8">
      <c r="B660" s="238"/>
      <c r="C660" s="505" t="s">
        <v>1196</v>
      </c>
      <c r="D660" s="503" t="s">
        <v>1882</v>
      </c>
      <c r="E660" s="504">
        <v>20335</v>
      </c>
      <c r="F660" s="504">
        <v>20793</v>
      </c>
      <c r="G660"/>
      <c r="H660"/>
    </row>
    <row r="661" spans="2:8">
      <c r="B661" s="238"/>
      <c r="C661" s="505" t="s">
        <v>1197</v>
      </c>
      <c r="D661" s="503" t="s">
        <v>1883</v>
      </c>
      <c r="E661" s="504">
        <v>13711</v>
      </c>
      <c r="F661" s="504">
        <v>14578</v>
      </c>
      <c r="G661"/>
      <c r="H661"/>
    </row>
    <row r="662" spans="2:8">
      <c r="B662" s="238"/>
      <c r="C662" s="505" t="s">
        <v>1198</v>
      </c>
      <c r="D662" s="503" t="s">
        <v>1884</v>
      </c>
      <c r="E662" s="504">
        <v>12610</v>
      </c>
      <c r="F662" s="504">
        <v>13101</v>
      </c>
      <c r="G662"/>
      <c r="H662"/>
    </row>
    <row r="663" spans="2:8">
      <c r="B663" s="238"/>
      <c r="C663" s="505" t="s">
        <v>1199</v>
      </c>
      <c r="D663" s="503" t="s">
        <v>1885</v>
      </c>
      <c r="E663" s="504">
        <v>19367</v>
      </c>
      <c r="F663" s="504">
        <v>20115</v>
      </c>
      <c r="G663"/>
      <c r="H663"/>
    </row>
    <row r="664" spans="2:8">
      <c r="B664" s="238"/>
      <c r="C664" s="505" t="s">
        <v>1200</v>
      </c>
      <c r="D664" s="503" t="s">
        <v>1886</v>
      </c>
      <c r="E664" s="504">
        <v>17136</v>
      </c>
      <c r="F664" s="504">
        <v>17941</v>
      </c>
      <c r="G664"/>
      <c r="H664"/>
    </row>
    <row r="665" spans="2:8">
      <c r="B665" s="238"/>
      <c r="C665" s="505" t="s">
        <v>1201</v>
      </c>
      <c r="D665" s="503" t="s">
        <v>1887</v>
      </c>
      <c r="E665" s="504">
        <v>23084</v>
      </c>
      <c r="F665" s="504">
        <v>24222</v>
      </c>
      <c r="G665"/>
      <c r="H665"/>
    </row>
    <row r="666" spans="2:8">
      <c r="B666" s="238"/>
      <c r="C666" s="505" t="s">
        <v>1202</v>
      </c>
      <c r="D666" s="503" t="s">
        <v>1888</v>
      </c>
      <c r="E666" s="504">
        <v>14449</v>
      </c>
      <c r="F666" s="504">
        <v>14884</v>
      </c>
      <c r="G666"/>
      <c r="H666"/>
    </row>
    <row r="667" spans="2:8">
      <c r="B667" s="238"/>
      <c r="C667" s="505" t="s">
        <v>1203</v>
      </c>
      <c r="D667" s="503" t="s">
        <v>1889</v>
      </c>
      <c r="E667" s="504">
        <v>13105</v>
      </c>
      <c r="F667" s="504">
        <v>13726</v>
      </c>
      <c r="G667"/>
      <c r="H667"/>
    </row>
    <row r="668" spans="2:8">
      <c r="B668" s="238"/>
      <c r="C668" s="505" t="s">
        <v>1204</v>
      </c>
      <c r="D668" s="503" t="s">
        <v>1890</v>
      </c>
      <c r="E668" s="504">
        <v>11948</v>
      </c>
      <c r="F668" s="504">
        <v>11949</v>
      </c>
      <c r="G668"/>
      <c r="H668"/>
    </row>
    <row r="669" spans="2:8">
      <c r="B669" s="238"/>
      <c r="C669" s="505" t="s">
        <v>1205</v>
      </c>
      <c r="D669" s="503" t="s">
        <v>1891</v>
      </c>
      <c r="E669" s="504">
        <v>15493</v>
      </c>
      <c r="F669" s="504">
        <v>16265</v>
      </c>
      <c r="G669"/>
      <c r="H669"/>
    </row>
    <row r="670" spans="2:8">
      <c r="B670" s="238"/>
      <c r="C670" s="505" t="s">
        <v>1206</v>
      </c>
      <c r="D670" s="503" t="s">
        <v>1892</v>
      </c>
      <c r="E670" s="504">
        <v>17019</v>
      </c>
      <c r="F670" s="504">
        <v>17817</v>
      </c>
      <c r="G670"/>
      <c r="H670"/>
    </row>
    <row r="671" spans="2:8">
      <c r="B671" s="238"/>
      <c r="C671" s="505" t="s">
        <v>1207</v>
      </c>
      <c r="D671" s="503" t="s">
        <v>1893</v>
      </c>
      <c r="E671" s="504">
        <v>14870</v>
      </c>
      <c r="F671" s="504">
        <v>15364</v>
      </c>
      <c r="G671"/>
      <c r="H671"/>
    </row>
    <row r="672" spans="2:8">
      <c r="B672" s="238"/>
      <c r="C672" s="505" t="s">
        <v>1208</v>
      </c>
      <c r="D672" s="503" t="s">
        <v>1894</v>
      </c>
      <c r="E672" s="504">
        <v>12702</v>
      </c>
      <c r="F672" s="504">
        <v>13204</v>
      </c>
      <c r="G672"/>
      <c r="H672"/>
    </row>
    <row r="673" spans="2:8">
      <c r="B673" s="238"/>
      <c r="C673" s="505" t="s">
        <v>1209</v>
      </c>
      <c r="D673" s="503" t="s">
        <v>1895</v>
      </c>
      <c r="E673" s="504">
        <v>18055</v>
      </c>
      <c r="F673" s="504">
        <v>18378</v>
      </c>
      <c r="G673"/>
      <c r="H673"/>
    </row>
    <row r="674" spans="2:8">
      <c r="B674" s="238"/>
      <c r="C674" s="505" t="s">
        <v>1210</v>
      </c>
      <c r="D674" s="503" t="s">
        <v>1896</v>
      </c>
      <c r="E674" s="504">
        <v>12847</v>
      </c>
      <c r="F674" s="504">
        <v>12898</v>
      </c>
      <c r="G674"/>
      <c r="H674"/>
    </row>
    <row r="675" spans="2:8">
      <c r="B675" s="238"/>
      <c r="C675" s="505" t="s">
        <v>1211</v>
      </c>
      <c r="D675" s="503" t="s">
        <v>1897</v>
      </c>
      <c r="E675" s="504">
        <v>21703</v>
      </c>
      <c r="F675" s="504">
        <v>22717</v>
      </c>
      <c r="G675"/>
      <c r="H675"/>
    </row>
    <row r="676" spans="2:8">
      <c r="B676" s="238"/>
      <c r="C676" s="505" t="s">
        <v>1212</v>
      </c>
      <c r="D676" s="503" t="s">
        <v>1898</v>
      </c>
      <c r="E676" s="504">
        <v>14157</v>
      </c>
      <c r="F676" s="504">
        <v>15232</v>
      </c>
      <c r="G676"/>
      <c r="H676"/>
    </row>
    <row r="677" spans="2:8">
      <c r="B677" s="238"/>
      <c r="C677" s="505" t="s">
        <v>1213</v>
      </c>
      <c r="D677" s="503" t="s">
        <v>1899</v>
      </c>
      <c r="E677" s="504">
        <v>14273</v>
      </c>
      <c r="F677" s="504">
        <v>14920</v>
      </c>
      <c r="G677"/>
      <c r="H677"/>
    </row>
    <row r="678" spans="2:8">
      <c r="B678" s="238"/>
      <c r="C678" s="505" t="s">
        <v>1214</v>
      </c>
      <c r="D678" s="503" t="s">
        <v>1900</v>
      </c>
      <c r="E678" s="504">
        <v>20017</v>
      </c>
      <c r="F678" s="504">
        <v>22515</v>
      </c>
      <c r="G678"/>
      <c r="H678"/>
    </row>
    <row r="679" spans="2:8">
      <c r="B679" s="238"/>
      <c r="C679" s="505" t="s">
        <v>1215</v>
      </c>
      <c r="D679" s="503" t="s">
        <v>1901</v>
      </c>
      <c r="E679" s="504">
        <v>15097</v>
      </c>
      <c r="F679" s="504">
        <v>15245</v>
      </c>
      <c r="G679"/>
      <c r="H679"/>
    </row>
    <row r="680" spans="2:8">
      <c r="B680" s="238"/>
      <c r="C680" s="505" t="s">
        <v>1216</v>
      </c>
      <c r="D680" s="503" t="s">
        <v>1902</v>
      </c>
      <c r="E680" s="504">
        <v>24351</v>
      </c>
      <c r="F680" s="504">
        <v>26854</v>
      </c>
      <c r="G680"/>
      <c r="H680"/>
    </row>
    <row r="681" spans="2:8">
      <c r="B681" s="238"/>
      <c r="C681" s="505" t="s">
        <v>1217</v>
      </c>
      <c r="D681" s="503" t="s">
        <v>1903</v>
      </c>
      <c r="E681" s="504">
        <v>18310</v>
      </c>
      <c r="F681" s="504">
        <v>19205</v>
      </c>
      <c r="G681"/>
      <c r="H681"/>
    </row>
    <row r="682" spans="2:8">
      <c r="B682" s="238"/>
      <c r="C682" s="505" t="s">
        <v>1218</v>
      </c>
      <c r="D682" s="503" t="s">
        <v>1904</v>
      </c>
      <c r="E682" s="504">
        <v>18756</v>
      </c>
      <c r="F682" s="504">
        <v>19836</v>
      </c>
      <c r="G682"/>
      <c r="H682"/>
    </row>
    <row r="683" spans="2:8" ht="15.5" thickBot="1">
      <c r="B683" s="238"/>
      <c r="C683" s="507" t="s">
        <v>1220</v>
      </c>
      <c r="D683" s="508" t="s">
        <v>1905</v>
      </c>
      <c r="E683" s="509">
        <v>18659</v>
      </c>
      <c r="F683" s="509">
        <v>19487</v>
      </c>
      <c r="G683"/>
      <c r="H683"/>
    </row>
    <row r="684" spans="2:8" ht="15.5" thickTop="1"/>
    <row r="685" spans="2:8">
      <c r="E685" s="27" t="s">
        <v>1221</v>
      </c>
    </row>
  </sheetData>
  <sheetProtection algorithmName="SHA-512" hashValue="nji9skOvpPyoyPZBbSDNwu6y0UqkJocBcJSPwiFTF/z64fy56kRIXfOnEX20JZNTil1v7ea0Ghew5ELwWxdpVw==" saltValue="OJhFVkfQM1wEvqndMcldwQ==" spinCount="100000" sheet="1" objects="1" scenarios="1"/>
  <conditionalFormatting sqref="E6:F683">
    <cfRule type="containsBlanks" dxfId="28" priority="1">
      <formula>LEN(TRIM(E6))=0</formula>
    </cfRule>
  </conditionalFormatting>
  <printOptions horizontalCentered="1"/>
  <pageMargins left="0.75" right="0.75" top="0.51" bottom="0.78" header="0" footer="0.5"/>
  <pageSetup scale="70" fitToHeight="12" orientation="portrait" r:id="rId1"/>
  <headerFooter alignWithMargins="0">
    <oddFooter>&amp;C&amp;"Calibri,Regular"&amp;11Page &amp;P of &amp;N</oddFooter>
  </headerFooter>
  <rowBreaks count="13" manualBreakCount="13">
    <brk id="55" min="1" max="9" man="1"/>
    <brk id="105" min="1" max="9" man="1"/>
    <brk id="155" min="1" max="9" man="1"/>
    <brk id="205" min="1" max="9" man="1"/>
    <brk id="255" min="1" max="9" man="1"/>
    <brk id="305" min="1" max="9" man="1"/>
    <brk id="355" min="1" max="9" man="1"/>
    <brk id="405" min="1" max="9" man="1"/>
    <brk id="455" min="1" max="9" man="1"/>
    <brk id="505" min="1" max="9" man="1"/>
    <brk id="555" min="1" max="9" man="1"/>
    <brk id="605" min="1" max="9" man="1"/>
    <brk id="65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6"/>
    <pageSetUpPr fitToPage="1"/>
  </sheetPr>
  <dimension ref="B7:C20"/>
  <sheetViews>
    <sheetView topLeftCell="A8" zoomScaleNormal="100" zoomScaleSheetLayoutView="100" workbookViewId="0">
      <selection activeCell="C11" sqref="C11"/>
    </sheetView>
  </sheetViews>
  <sheetFormatPr defaultColWidth="8.81640625" defaultRowHeight="15"/>
  <cols>
    <col min="1" max="1" width="8.81640625" style="27"/>
    <col min="2" max="2" width="30" style="27" customWidth="1"/>
    <col min="3" max="3" width="71.81640625" style="27" customWidth="1"/>
    <col min="4" max="16384" width="8.81640625" style="27"/>
  </cols>
  <sheetData>
    <row r="7" spans="2:3" ht="18" customHeight="1"/>
    <row r="8" spans="2:3" ht="36.75" customHeight="1">
      <c r="B8" s="514" t="s">
        <v>362</v>
      </c>
      <c r="C8" s="514"/>
    </row>
    <row r="9" spans="2:3" ht="15.5">
      <c r="B9" s="512"/>
      <c r="C9" s="512"/>
    </row>
    <row r="10" spans="2:3" ht="45" customHeight="1">
      <c r="B10" s="513" t="str">
        <f>IF(OR(C13=CONTROL!B851,C13=""),"",'1) School Information'!C13)</f>
        <v/>
      </c>
      <c r="C10" s="513"/>
    </row>
    <row r="11" spans="2:3">
      <c r="B11" s="240"/>
      <c r="C11" s="240"/>
    </row>
    <row r="12" spans="2:3">
      <c r="B12" s="494" t="s">
        <v>377</v>
      </c>
      <c r="C12" s="240"/>
    </row>
    <row r="13" spans="2:3">
      <c r="B13" s="493" t="s">
        <v>380</v>
      </c>
      <c r="C13" s="495" t="s">
        <v>1222</v>
      </c>
    </row>
    <row r="14" spans="2:3" ht="30" customHeight="1">
      <c r="B14" s="494" t="s">
        <v>378</v>
      </c>
      <c r="C14" s="240"/>
    </row>
    <row r="15" spans="2:3">
      <c r="B15" s="490" t="s">
        <v>127</v>
      </c>
      <c r="C15" s="491" t="s">
        <v>357</v>
      </c>
    </row>
    <row r="16" spans="2:3">
      <c r="B16" s="490" t="s">
        <v>133</v>
      </c>
      <c r="C16" s="491" t="s">
        <v>358</v>
      </c>
    </row>
    <row r="17" spans="2:3">
      <c r="B17" s="490" t="s">
        <v>128</v>
      </c>
      <c r="C17" s="491" t="s">
        <v>359</v>
      </c>
    </row>
    <row r="18" spans="2:3">
      <c r="B18" s="490" t="s">
        <v>129</v>
      </c>
      <c r="C18" s="492" t="s">
        <v>360</v>
      </c>
    </row>
    <row r="19" spans="2:3" ht="30" customHeight="1">
      <c r="B19" s="494" t="s">
        <v>379</v>
      </c>
      <c r="C19" s="259"/>
    </row>
    <row r="20" spans="2:3">
      <c r="B20" s="493" t="s">
        <v>363</v>
      </c>
      <c r="C20" s="495" t="s">
        <v>1921</v>
      </c>
    </row>
  </sheetData>
  <sheetProtection algorithmName="SHA-512" hashValue="y1kIPsHC5wGGfg1YPfV8NN9QMIOvMOENRoZV6GNsXK9tUYT7I/hLJoerTWtwlch1Qf5kJ3ZDSCaPn9hNGeWI0g==" saltValue="eXz/B+Zw095szwat801CBQ==" spinCount="100000" sheet="1" objects="1" scenarios="1"/>
  <sortState xmlns:xlrd2="http://schemas.microsoft.com/office/spreadsheetml/2017/richdata2" ref="C27:C31">
    <sortCondition ref="C27"/>
  </sortState>
  <customSheetViews>
    <customSheetView guid="{5E4DC421-887D-9843-8B54-CF861F76B668}" scale="150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  <customSheetView guid="{7E5415B2-297C-4CDE-9A5E-CCA4F5662440}" scale="150" showPageBreaks="1" printArea="1" view="pageBreakPreview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</customSheetViews>
  <mergeCells count="3">
    <mergeCell ref="B9:C9"/>
    <mergeCell ref="B10:C10"/>
    <mergeCell ref="B8:C8"/>
  </mergeCells>
  <phoneticPr fontId="5" type="noConversion"/>
  <conditionalFormatting sqref="B10">
    <cfRule type="expression" dxfId="27" priority="45">
      <formula>$B$10="Enter School Name Here"</formula>
    </cfRule>
  </conditionalFormatting>
  <conditionalFormatting sqref="C15">
    <cfRule type="expression" dxfId="25" priority="12">
      <formula>$C$15="enter name"</formula>
    </cfRule>
  </conditionalFormatting>
  <conditionalFormatting sqref="C16">
    <cfRule type="expression" dxfId="24" priority="41">
      <formula>$C$16="enter title"</formula>
    </cfRule>
  </conditionalFormatting>
  <conditionalFormatting sqref="C17">
    <cfRule type="expression" dxfId="23" priority="40">
      <formula>$C$17="enter email address"</formula>
    </cfRule>
  </conditionalFormatting>
  <conditionalFormatting sqref="C18">
    <cfRule type="expression" dxfId="22" priority="39">
      <formula>$C$18="enter phone number"</formula>
    </cfRule>
  </conditionalFormatting>
  <conditionalFormatting sqref="C20">
    <cfRule type="cellIs" dxfId="21" priority="38" operator="equal">
      <formula>"Select from dropdown list →"</formula>
    </cfRule>
  </conditionalFormatting>
  <dataValidations xWindow="365" yWindow="651" count="2">
    <dataValidation type="custom" showInputMessage="1" showErrorMessage="1" errorTitle="Invalid Email Address" error="Email address missing necessary element(s) (e.g. &quot;@&quot; or &quot;.com&quot;)_x000a__x000a_Please re-enter!" sqref="C17" xr:uid="{00000000-0002-0000-0200-000001000000}">
      <formula1>AND( FIND(".",C17),FIND("@",C17))</formula1>
    </dataValidation>
    <dataValidation operator="notEqual" showInputMessage="1" showErrorMessage="1" sqref="B10" xr:uid="{00000000-0002-0000-0200-000002000000}"/>
  </dataValidations>
  <printOptions horizontalCentered="1"/>
  <pageMargins left="1" right="1" top="1.32" bottom="1" header="0.5" footer="0.5"/>
  <pageSetup scale="83" orientation="portrait" r:id="rId1"/>
  <headerFooter alignWithMargins="0">
    <oddHeader>&amp;CAttachment 31(a) - Budget</oddHeader>
    <oddFooter>&amp;LAttachment 31(a) -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66FEA1-D02C-4285-AB79-391DC10BE5F6}">
            <xm:f>CONTROL!$B$851</xm:f>
            <x14:dxf>
              <font>
                <b val="0"/>
                <i/>
              </font>
              <fill>
                <patternFill>
                  <bgColor rgb="FFCCCCFF"/>
                </patternFill>
              </fill>
            </x14:dxf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65" yWindow="651" count="2">
        <x14:dataValidation type="list" showInputMessage="1" showErrorMessage="1" promptTitle="Year #1 - Renewal Period" prompt="Select the first academic year of the school's charter renewal" xr:uid="{00000000-0002-0000-0200-000000000000}">
          <x14:formula1>
            <xm:f>CONTROL!$B$18:$B$19</xm:f>
          </x14:formula1>
          <xm:sqref>C20</xm:sqref>
        </x14:dataValidation>
        <x14:dataValidation type="list" allowBlank="1" showInputMessage="1" showErrorMessage="1" xr:uid="{00000000-0002-0000-0200-000003000000}">
          <x14:formula1>
            <xm:f>CONTROL!$B$851:$B$1073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3"/>
  </sheetPr>
  <dimension ref="A1:L136"/>
  <sheetViews>
    <sheetView showGridLines="0" view="pageBreakPreview" zoomScaleNormal="100" zoomScaleSheetLayoutView="100" workbookViewId="0"/>
  </sheetViews>
  <sheetFormatPr defaultColWidth="11.81640625" defaultRowHeight="15"/>
  <cols>
    <col min="1" max="1" width="3.453125" style="27" bestFit="1" customWidth="1"/>
    <col min="2" max="2" width="20.81640625" style="27" customWidth="1"/>
    <col min="3" max="3" width="43.453125" style="27" bestFit="1" customWidth="1"/>
    <col min="4" max="8" width="17.7265625" style="27" customWidth="1"/>
    <col min="9" max="9" width="11" bestFit="1" customWidth="1"/>
    <col min="10" max="10" width="8.453125" customWidth="1"/>
    <col min="11" max="11" width="15.7265625" customWidth="1"/>
    <col min="12" max="13" width="17.54296875" customWidth="1"/>
    <col min="14" max="18" width="17.54296875" bestFit="1" customWidth="1"/>
    <col min="19" max="22" width="15.7265625" customWidth="1"/>
  </cols>
  <sheetData>
    <row r="1" spans="1:9">
      <c r="A1" s="74"/>
      <c r="B1" s="74"/>
      <c r="C1" s="74"/>
      <c r="D1" s="74"/>
      <c r="E1" s="74"/>
      <c r="F1" s="74"/>
      <c r="G1" s="74"/>
      <c r="H1" s="74"/>
      <c r="I1" s="25"/>
    </row>
    <row r="2" spans="1:9">
      <c r="A2" s="74"/>
      <c r="B2" s="75" t="str">
        <f>IF(CONTROL!J5=0,Mssg1,School)</f>
        <v>Please enter "SCHOOL NAME" on tab "1) School Information"</v>
      </c>
      <c r="C2" s="76"/>
      <c r="D2" s="75"/>
      <c r="E2" s="77"/>
      <c r="F2" s="78"/>
      <c r="G2" s="78"/>
      <c r="H2" s="78"/>
      <c r="I2" s="25"/>
    </row>
    <row r="3" spans="1:9">
      <c r="A3" s="74"/>
      <c r="B3" s="75" t="str">
        <f>CharterPeriod</f>
        <v>2026-27 through 2030-31</v>
      </c>
      <c r="C3" s="79"/>
      <c r="D3" s="79"/>
      <c r="E3" s="79"/>
      <c r="F3" s="79"/>
      <c r="G3" s="79"/>
      <c r="H3" s="79"/>
      <c r="I3" s="25"/>
    </row>
    <row r="4" spans="1:9">
      <c r="A4" s="74"/>
      <c r="B4" s="80"/>
      <c r="C4" s="80"/>
      <c r="D4" s="80"/>
      <c r="E4" s="80"/>
      <c r="F4" s="80"/>
      <c r="G4" s="80"/>
      <c r="H4" s="80"/>
      <c r="I4" s="25"/>
    </row>
    <row r="5" spans="1:9">
      <c r="A5" s="84"/>
      <c r="B5" s="231" t="s">
        <v>226</v>
      </c>
      <c r="C5" s="231"/>
      <c r="D5" s="231"/>
      <c r="E5" s="231"/>
      <c r="F5" s="231"/>
      <c r="G5" s="231"/>
      <c r="H5" s="231"/>
      <c r="I5" s="231"/>
    </row>
    <row r="6" spans="1:9">
      <c r="A6" s="74"/>
      <c r="B6" s="33" t="s">
        <v>131</v>
      </c>
      <c r="C6" s="33" t="s">
        <v>175</v>
      </c>
      <c r="D6" s="20" t="str">
        <f>CONTROL!$G$19</f>
        <v>2026-27</v>
      </c>
      <c r="E6" s="20" t="str">
        <f>CONTROL!$G$20</f>
        <v>2027-28</v>
      </c>
      <c r="F6" s="20" t="str">
        <f>CONTROL!$G$21</f>
        <v>2028-29</v>
      </c>
      <c r="G6" s="20" t="str">
        <f>CONTROL!$G$22</f>
        <v>2029-30</v>
      </c>
      <c r="H6" s="20" t="str">
        <f>CONTROL!$G$23</f>
        <v>2030-31</v>
      </c>
      <c r="I6" s="480" t="s">
        <v>373</v>
      </c>
    </row>
    <row r="7" spans="1:9">
      <c r="A7" s="74"/>
      <c r="B7" s="81" t="s">
        <v>156</v>
      </c>
      <c r="C7" s="81" t="s">
        <v>177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485"/>
    </row>
    <row r="8" spans="1:9">
      <c r="A8" s="74"/>
      <c r="B8" s="81" t="s">
        <v>157</v>
      </c>
      <c r="C8" s="81" t="s">
        <v>177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485"/>
    </row>
    <row r="9" spans="1:9">
      <c r="A9" s="74"/>
      <c r="B9" s="81" t="s">
        <v>158</v>
      </c>
      <c r="C9" s="81" t="s">
        <v>177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485"/>
    </row>
    <row r="10" spans="1:9">
      <c r="A10" s="74"/>
      <c r="B10" s="81" t="s">
        <v>159</v>
      </c>
      <c r="C10" s="81" t="s">
        <v>177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485"/>
    </row>
    <row r="11" spans="1:9">
      <c r="A11" s="74"/>
      <c r="B11" s="81" t="s">
        <v>160</v>
      </c>
      <c r="C11" s="81" t="s">
        <v>177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485"/>
    </row>
    <row r="12" spans="1:9">
      <c r="A12" s="74"/>
      <c r="B12" s="81" t="s">
        <v>161</v>
      </c>
      <c r="C12" s="232" t="s">
        <v>514</v>
      </c>
      <c r="D12" s="267">
        <v>0</v>
      </c>
      <c r="E12" s="267">
        <v>0</v>
      </c>
      <c r="F12" s="267">
        <v>0</v>
      </c>
      <c r="G12" s="267">
        <v>0</v>
      </c>
      <c r="H12" s="267">
        <v>0</v>
      </c>
      <c r="I12" s="485"/>
    </row>
    <row r="13" spans="1:9">
      <c r="A13" s="74"/>
      <c r="B13" s="81" t="s">
        <v>162</v>
      </c>
      <c r="C13" s="81" t="s">
        <v>178</v>
      </c>
      <c r="D13" s="267">
        <v>0</v>
      </c>
      <c r="E13" s="267">
        <v>0</v>
      </c>
      <c r="F13" s="267">
        <v>0</v>
      </c>
      <c r="G13" s="267">
        <v>0</v>
      </c>
      <c r="H13" s="267">
        <v>0</v>
      </c>
      <c r="I13" s="485"/>
    </row>
    <row r="14" spans="1:9">
      <c r="A14" s="74"/>
      <c r="B14" s="81" t="s">
        <v>163</v>
      </c>
      <c r="C14" s="81" t="s">
        <v>178</v>
      </c>
      <c r="D14" s="267">
        <v>0</v>
      </c>
      <c r="E14" s="267">
        <v>0</v>
      </c>
      <c r="F14" s="267">
        <v>0</v>
      </c>
      <c r="G14" s="267">
        <v>0</v>
      </c>
      <c r="H14" s="267">
        <v>0</v>
      </c>
      <c r="I14" s="485"/>
    </row>
    <row r="15" spans="1:9">
      <c r="A15" s="74"/>
      <c r="B15" s="81" t="s">
        <v>164</v>
      </c>
      <c r="C15" s="81" t="s">
        <v>178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485"/>
    </row>
    <row r="16" spans="1:9">
      <c r="A16" s="74"/>
      <c r="B16" s="81" t="s">
        <v>165</v>
      </c>
      <c r="C16" s="81" t="s">
        <v>179</v>
      </c>
      <c r="D16" s="267">
        <v>0</v>
      </c>
      <c r="E16" s="267">
        <v>0</v>
      </c>
      <c r="F16" s="267">
        <v>0</v>
      </c>
      <c r="G16" s="267">
        <v>0</v>
      </c>
      <c r="H16" s="267">
        <v>0</v>
      </c>
      <c r="I16" s="485"/>
    </row>
    <row r="17" spans="1:9">
      <c r="A17" s="74"/>
      <c r="B17" s="81" t="s">
        <v>166</v>
      </c>
      <c r="C17" s="81" t="s">
        <v>179</v>
      </c>
      <c r="D17" s="267">
        <v>0</v>
      </c>
      <c r="E17" s="267">
        <v>0</v>
      </c>
      <c r="F17" s="267">
        <v>0</v>
      </c>
      <c r="G17" s="267">
        <v>0</v>
      </c>
      <c r="H17" s="267">
        <v>0</v>
      </c>
      <c r="I17" s="485"/>
    </row>
    <row r="18" spans="1:9">
      <c r="A18" s="74"/>
      <c r="B18" s="81" t="s">
        <v>167</v>
      </c>
      <c r="C18" s="81" t="s">
        <v>179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485"/>
    </row>
    <row r="19" spans="1:9">
      <c r="A19" s="74"/>
      <c r="B19" s="81" t="s">
        <v>168</v>
      </c>
      <c r="C19" s="81" t="s">
        <v>179</v>
      </c>
      <c r="D19" s="267">
        <v>0</v>
      </c>
      <c r="E19" s="267">
        <v>0</v>
      </c>
      <c r="F19" s="267">
        <v>0</v>
      </c>
      <c r="G19" s="267">
        <v>0</v>
      </c>
      <c r="H19" s="267">
        <v>0</v>
      </c>
      <c r="I19" s="485"/>
    </row>
    <row r="20" spans="1:9">
      <c r="A20" s="74"/>
      <c r="B20" s="481" t="s">
        <v>374</v>
      </c>
      <c r="C20" s="481"/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486"/>
    </row>
    <row r="21" spans="1:9">
      <c r="A21" s="74"/>
      <c r="B21" s="81" t="s">
        <v>96</v>
      </c>
      <c r="C21" s="81"/>
      <c r="D21" s="400">
        <f>SUM(D7:D20)</f>
        <v>0</v>
      </c>
      <c r="E21" s="400">
        <f t="shared" ref="E21:H21" si="0">SUM(E7:E20)</f>
        <v>0</v>
      </c>
      <c r="F21" s="400">
        <f t="shared" si="0"/>
        <v>0</v>
      </c>
      <c r="G21" s="400">
        <f t="shared" si="0"/>
        <v>0</v>
      </c>
      <c r="H21" s="400">
        <f t="shared" si="0"/>
        <v>0</v>
      </c>
      <c r="I21" s="479"/>
    </row>
    <row r="22" spans="1:9">
      <c r="A22" s="74"/>
      <c r="B22" s="82"/>
      <c r="C22" s="82"/>
      <c r="D22" s="83"/>
      <c r="E22" s="83"/>
      <c r="F22" s="83"/>
      <c r="G22" s="83"/>
      <c r="H22" s="83"/>
      <c r="I22" s="25"/>
    </row>
    <row r="23" spans="1:9">
      <c r="A23" s="85"/>
      <c r="B23" s="231" t="s">
        <v>242</v>
      </c>
      <c r="C23" s="231"/>
      <c r="D23" s="231"/>
      <c r="E23" s="231"/>
      <c r="F23" s="231"/>
      <c r="G23" s="231"/>
      <c r="H23" s="231"/>
      <c r="I23" s="25"/>
    </row>
    <row r="24" spans="1:9">
      <c r="A24" s="85"/>
      <c r="B24" s="33" t="s">
        <v>131</v>
      </c>
      <c r="C24" s="33" t="s">
        <v>175</v>
      </c>
      <c r="D24" s="20" t="str">
        <f>CONTROL!$G$19</f>
        <v>2026-27</v>
      </c>
      <c r="E24" s="20" t="str">
        <f>CONTROL!$G$20</f>
        <v>2027-28</v>
      </c>
      <c r="F24" s="20" t="str">
        <f>CONTROL!$G$21</f>
        <v>2028-29</v>
      </c>
      <c r="G24" s="20" t="str">
        <f>CONTROL!$G$22</f>
        <v>2029-30</v>
      </c>
      <c r="H24" s="20" t="str">
        <f>CONTROL!$G$23</f>
        <v>2030-31</v>
      </c>
      <c r="I24" s="25"/>
    </row>
    <row r="25" spans="1:9">
      <c r="A25" s="85"/>
      <c r="B25" s="81" t="s">
        <v>156</v>
      </c>
      <c r="C25" s="81" t="s">
        <v>177</v>
      </c>
      <c r="D25" s="267">
        <v>0</v>
      </c>
      <c r="E25" s="267">
        <v>0</v>
      </c>
      <c r="F25" s="267">
        <v>0</v>
      </c>
      <c r="G25" s="267">
        <v>0</v>
      </c>
      <c r="H25" s="267">
        <v>0</v>
      </c>
      <c r="I25" s="25"/>
    </row>
    <row r="26" spans="1:9">
      <c r="A26" s="85"/>
      <c r="B26" s="81" t="s">
        <v>157</v>
      </c>
      <c r="C26" s="81" t="s">
        <v>177</v>
      </c>
      <c r="D26" s="267">
        <v>0</v>
      </c>
      <c r="E26" s="267">
        <v>0</v>
      </c>
      <c r="F26" s="267">
        <v>0</v>
      </c>
      <c r="G26" s="267">
        <v>0</v>
      </c>
      <c r="H26" s="267">
        <v>0</v>
      </c>
      <c r="I26" s="25"/>
    </row>
    <row r="27" spans="1:9">
      <c r="A27" s="85"/>
      <c r="B27" s="81" t="s">
        <v>158</v>
      </c>
      <c r="C27" s="81" t="s">
        <v>177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5"/>
    </row>
    <row r="28" spans="1:9">
      <c r="A28" s="85"/>
      <c r="B28" s="81" t="s">
        <v>159</v>
      </c>
      <c r="C28" s="81" t="s">
        <v>177</v>
      </c>
      <c r="D28" s="267">
        <v>0</v>
      </c>
      <c r="E28" s="267">
        <v>0</v>
      </c>
      <c r="F28" s="267">
        <v>0</v>
      </c>
      <c r="G28" s="267">
        <v>0</v>
      </c>
      <c r="H28" s="267">
        <v>0</v>
      </c>
      <c r="I28" s="25"/>
    </row>
    <row r="29" spans="1:9">
      <c r="A29" s="85"/>
      <c r="B29" s="81" t="s">
        <v>160</v>
      </c>
      <c r="C29" s="81" t="s">
        <v>177</v>
      </c>
      <c r="D29" s="267">
        <v>0</v>
      </c>
      <c r="E29" s="267">
        <v>0</v>
      </c>
      <c r="F29" s="267">
        <v>0</v>
      </c>
      <c r="G29" s="267">
        <v>0</v>
      </c>
      <c r="H29" s="267">
        <v>0</v>
      </c>
      <c r="I29" s="25"/>
    </row>
    <row r="30" spans="1:9">
      <c r="A30" s="85"/>
      <c r="B30" s="81" t="s">
        <v>161</v>
      </c>
      <c r="C30" s="264" t="str">
        <f>IF(AND(SUM(D12:H12)=0,$C$12=CONTROL!$B$45),"Elementary/Middle School",IF($C$12&lt;&gt;CONTROL!$B$45,$C$12,"Complete Cell C12 Above"))</f>
        <v>Elementary/Middle School</v>
      </c>
      <c r="D30" s="267">
        <v>0</v>
      </c>
      <c r="E30" s="267">
        <v>0</v>
      </c>
      <c r="F30" s="267">
        <v>0</v>
      </c>
      <c r="G30" s="267">
        <v>0</v>
      </c>
      <c r="H30" s="267">
        <v>0</v>
      </c>
      <c r="I30" s="25"/>
    </row>
    <row r="31" spans="1:9">
      <c r="B31" s="81" t="s">
        <v>162</v>
      </c>
      <c r="C31" s="81" t="s">
        <v>178</v>
      </c>
      <c r="D31" s="267">
        <v>0</v>
      </c>
      <c r="E31" s="267">
        <v>0</v>
      </c>
      <c r="F31" s="267">
        <v>0</v>
      </c>
      <c r="G31" s="267">
        <v>0</v>
      </c>
      <c r="H31" s="267">
        <v>0</v>
      </c>
      <c r="I31" s="25"/>
    </row>
    <row r="32" spans="1:9">
      <c r="B32" s="81" t="s">
        <v>163</v>
      </c>
      <c r="C32" s="81" t="s">
        <v>178</v>
      </c>
      <c r="D32" s="267">
        <v>0</v>
      </c>
      <c r="E32" s="267">
        <v>0</v>
      </c>
      <c r="F32" s="267">
        <v>0</v>
      </c>
      <c r="G32" s="267">
        <v>0</v>
      </c>
      <c r="H32" s="267">
        <v>0</v>
      </c>
      <c r="I32" s="25"/>
    </row>
    <row r="33" spans="2:9">
      <c r="B33" s="81" t="s">
        <v>164</v>
      </c>
      <c r="C33" s="81" t="s">
        <v>178</v>
      </c>
      <c r="D33" s="267">
        <v>0</v>
      </c>
      <c r="E33" s="267">
        <v>0</v>
      </c>
      <c r="F33" s="267">
        <v>0</v>
      </c>
      <c r="G33" s="267">
        <v>0</v>
      </c>
      <c r="H33" s="267">
        <v>0</v>
      </c>
      <c r="I33" s="25"/>
    </row>
    <row r="34" spans="2:9">
      <c r="B34" s="81" t="s">
        <v>165</v>
      </c>
      <c r="C34" s="81" t="s">
        <v>179</v>
      </c>
      <c r="D34" s="267">
        <v>0</v>
      </c>
      <c r="E34" s="267">
        <v>0</v>
      </c>
      <c r="F34" s="267">
        <v>0</v>
      </c>
      <c r="G34" s="267">
        <v>0</v>
      </c>
      <c r="H34" s="267">
        <v>0</v>
      </c>
      <c r="I34" s="25"/>
    </row>
    <row r="35" spans="2:9">
      <c r="B35" s="81" t="s">
        <v>166</v>
      </c>
      <c r="C35" s="81" t="s">
        <v>179</v>
      </c>
      <c r="D35" s="267">
        <v>0</v>
      </c>
      <c r="E35" s="267">
        <v>0</v>
      </c>
      <c r="F35" s="267">
        <v>0</v>
      </c>
      <c r="G35" s="267">
        <v>0</v>
      </c>
      <c r="H35" s="267">
        <v>0</v>
      </c>
      <c r="I35" s="25"/>
    </row>
    <row r="36" spans="2:9">
      <c r="B36" s="81" t="s">
        <v>167</v>
      </c>
      <c r="C36" s="81" t="s">
        <v>179</v>
      </c>
      <c r="D36" s="267">
        <v>0</v>
      </c>
      <c r="E36" s="267">
        <v>0</v>
      </c>
      <c r="F36" s="267">
        <v>0</v>
      </c>
      <c r="G36" s="267">
        <v>0</v>
      </c>
      <c r="H36" s="267">
        <v>0</v>
      </c>
      <c r="I36" s="25"/>
    </row>
    <row r="37" spans="2:9">
      <c r="B37" s="81" t="s">
        <v>168</v>
      </c>
      <c r="C37" s="81" t="s">
        <v>179</v>
      </c>
      <c r="D37" s="267">
        <v>0</v>
      </c>
      <c r="E37" s="267">
        <v>0</v>
      </c>
      <c r="F37" s="267">
        <v>0</v>
      </c>
      <c r="G37" s="267">
        <v>0</v>
      </c>
      <c r="H37" s="267">
        <v>0</v>
      </c>
      <c r="I37" s="25"/>
    </row>
    <row r="38" spans="2:9">
      <c r="B38" s="481" t="s">
        <v>374</v>
      </c>
      <c r="C38" s="481"/>
      <c r="D38" s="267">
        <v>0</v>
      </c>
      <c r="E38" s="267">
        <v>0</v>
      </c>
      <c r="F38" s="267">
        <v>0</v>
      </c>
      <c r="G38" s="267">
        <v>0</v>
      </c>
      <c r="H38" s="267">
        <v>0</v>
      </c>
      <c r="I38" s="25"/>
    </row>
    <row r="39" spans="2:9">
      <c r="B39" s="81" t="s">
        <v>96</v>
      </c>
      <c r="C39" s="81"/>
      <c r="D39" s="400">
        <f>SUM(D25:D38)</f>
        <v>0</v>
      </c>
      <c r="E39" s="400">
        <f t="shared" ref="E39:H39" si="1">SUM(E25:E38)</f>
        <v>0</v>
      </c>
      <c r="F39" s="400">
        <f t="shared" si="1"/>
        <v>0</v>
      </c>
      <c r="G39" s="400">
        <f t="shared" si="1"/>
        <v>0</v>
      </c>
      <c r="H39" s="400">
        <f t="shared" si="1"/>
        <v>0</v>
      </c>
      <c r="I39" s="25"/>
    </row>
    <row r="40" spans="2:9">
      <c r="I40" s="25"/>
    </row>
    <row r="41" spans="2:9">
      <c r="B41" s="231" t="s">
        <v>243</v>
      </c>
      <c r="C41" s="231"/>
      <c r="D41" s="231"/>
      <c r="E41" s="231"/>
      <c r="F41" s="231"/>
      <c r="G41" s="231"/>
      <c r="H41" s="231"/>
      <c r="I41" s="25"/>
    </row>
    <row r="42" spans="2:9">
      <c r="B42" s="33" t="s">
        <v>131</v>
      </c>
      <c r="C42" s="33" t="s">
        <v>175</v>
      </c>
      <c r="D42" s="20" t="str">
        <f>CONTROL!$G$19</f>
        <v>2026-27</v>
      </c>
      <c r="E42" s="20" t="str">
        <f>CONTROL!$G$20</f>
        <v>2027-28</v>
      </c>
      <c r="F42" s="20" t="str">
        <f>CONTROL!$G$21</f>
        <v>2028-29</v>
      </c>
      <c r="G42" s="20" t="str">
        <f>CONTROL!$G$22</f>
        <v>2029-30</v>
      </c>
      <c r="H42" s="20" t="str">
        <f>CONTROL!$G$23</f>
        <v>2030-31</v>
      </c>
      <c r="I42" s="25"/>
    </row>
    <row r="43" spans="2:9">
      <c r="B43" s="81" t="s">
        <v>156</v>
      </c>
      <c r="C43" s="81" t="s">
        <v>177</v>
      </c>
      <c r="D43" s="403">
        <f t="shared" ref="D43:H56" si="2">IFERROR(ROUND(D7/D25,0),0)</f>
        <v>0</v>
      </c>
      <c r="E43" s="403">
        <f t="shared" si="2"/>
        <v>0</v>
      </c>
      <c r="F43" s="403">
        <f t="shared" si="2"/>
        <v>0</v>
      </c>
      <c r="G43" s="403">
        <f t="shared" si="2"/>
        <v>0</v>
      </c>
      <c r="H43" s="403">
        <f t="shared" si="2"/>
        <v>0</v>
      </c>
      <c r="I43" s="25"/>
    </row>
    <row r="44" spans="2:9">
      <c r="B44" s="81" t="s">
        <v>157</v>
      </c>
      <c r="C44" s="81" t="s">
        <v>177</v>
      </c>
      <c r="D44" s="403">
        <f t="shared" si="2"/>
        <v>0</v>
      </c>
      <c r="E44" s="403">
        <f t="shared" si="2"/>
        <v>0</v>
      </c>
      <c r="F44" s="403">
        <f t="shared" si="2"/>
        <v>0</v>
      </c>
      <c r="G44" s="403">
        <f t="shared" si="2"/>
        <v>0</v>
      </c>
      <c r="H44" s="403">
        <f t="shared" si="2"/>
        <v>0</v>
      </c>
      <c r="I44" s="25"/>
    </row>
    <row r="45" spans="2:9">
      <c r="B45" s="81" t="s">
        <v>158</v>
      </c>
      <c r="C45" s="81" t="s">
        <v>177</v>
      </c>
      <c r="D45" s="403">
        <f t="shared" si="2"/>
        <v>0</v>
      </c>
      <c r="E45" s="403">
        <f t="shared" si="2"/>
        <v>0</v>
      </c>
      <c r="F45" s="403">
        <f t="shared" si="2"/>
        <v>0</v>
      </c>
      <c r="G45" s="403">
        <f t="shared" si="2"/>
        <v>0</v>
      </c>
      <c r="H45" s="403">
        <f t="shared" si="2"/>
        <v>0</v>
      </c>
      <c r="I45" s="25"/>
    </row>
    <row r="46" spans="2:9">
      <c r="B46" s="81" t="s">
        <v>159</v>
      </c>
      <c r="C46" s="81" t="s">
        <v>177</v>
      </c>
      <c r="D46" s="403">
        <f t="shared" si="2"/>
        <v>0</v>
      </c>
      <c r="E46" s="403">
        <f t="shared" si="2"/>
        <v>0</v>
      </c>
      <c r="F46" s="403">
        <f t="shared" si="2"/>
        <v>0</v>
      </c>
      <c r="G46" s="403">
        <f t="shared" si="2"/>
        <v>0</v>
      </c>
      <c r="H46" s="403">
        <f t="shared" si="2"/>
        <v>0</v>
      </c>
      <c r="I46" s="25"/>
    </row>
    <row r="47" spans="2:9">
      <c r="B47" s="81" t="s">
        <v>160</v>
      </c>
      <c r="C47" s="81" t="s">
        <v>177</v>
      </c>
      <c r="D47" s="403">
        <f t="shared" si="2"/>
        <v>0</v>
      </c>
      <c r="E47" s="403">
        <f t="shared" si="2"/>
        <v>0</v>
      </c>
      <c r="F47" s="403">
        <f t="shared" si="2"/>
        <v>0</v>
      </c>
      <c r="G47" s="403">
        <f t="shared" si="2"/>
        <v>0</v>
      </c>
      <c r="H47" s="403">
        <f t="shared" si="2"/>
        <v>0</v>
      </c>
      <c r="I47" s="25"/>
    </row>
    <row r="48" spans="2:9">
      <c r="B48" s="81" t="s">
        <v>161</v>
      </c>
      <c r="C48" s="264" t="str">
        <f>C30</f>
        <v>Elementary/Middle School</v>
      </c>
      <c r="D48" s="403">
        <f t="shared" si="2"/>
        <v>0</v>
      </c>
      <c r="E48" s="403">
        <f t="shared" si="2"/>
        <v>0</v>
      </c>
      <c r="F48" s="403">
        <f t="shared" si="2"/>
        <v>0</v>
      </c>
      <c r="G48" s="403">
        <f t="shared" si="2"/>
        <v>0</v>
      </c>
      <c r="H48" s="403">
        <f t="shared" si="2"/>
        <v>0</v>
      </c>
      <c r="I48" s="25"/>
    </row>
    <row r="49" spans="2:9">
      <c r="B49" s="81" t="s">
        <v>162</v>
      </c>
      <c r="C49" s="81" t="s">
        <v>178</v>
      </c>
      <c r="D49" s="403">
        <f t="shared" si="2"/>
        <v>0</v>
      </c>
      <c r="E49" s="403">
        <f t="shared" si="2"/>
        <v>0</v>
      </c>
      <c r="F49" s="403">
        <f t="shared" si="2"/>
        <v>0</v>
      </c>
      <c r="G49" s="403">
        <f t="shared" si="2"/>
        <v>0</v>
      </c>
      <c r="H49" s="403">
        <f t="shared" si="2"/>
        <v>0</v>
      </c>
      <c r="I49" s="25"/>
    </row>
    <row r="50" spans="2:9">
      <c r="B50" s="81" t="s">
        <v>163</v>
      </c>
      <c r="C50" s="81" t="s">
        <v>178</v>
      </c>
      <c r="D50" s="403">
        <f t="shared" si="2"/>
        <v>0</v>
      </c>
      <c r="E50" s="403">
        <f t="shared" si="2"/>
        <v>0</v>
      </c>
      <c r="F50" s="403">
        <f t="shared" si="2"/>
        <v>0</v>
      </c>
      <c r="G50" s="403">
        <f t="shared" si="2"/>
        <v>0</v>
      </c>
      <c r="H50" s="403">
        <f t="shared" si="2"/>
        <v>0</v>
      </c>
      <c r="I50" s="25"/>
    </row>
    <row r="51" spans="2:9">
      <c r="B51" s="81" t="s">
        <v>164</v>
      </c>
      <c r="C51" s="81" t="s">
        <v>178</v>
      </c>
      <c r="D51" s="403">
        <f t="shared" si="2"/>
        <v>0</v>
      </c>
      <c r="E51" s="403">
        <f t="shared" si="2"/>
        <v>0</v>
      </c>
      <c r="F51" s="403">
        <f t="shared" si="2"/>
        <v>0</v>
      </c>
      <c r="G51" s="403">
        <f t="shared" si="2"/>
        <v>0</v>
      </c>
      <c r="H51" s="403">
        <f t="shared" si="2"/>
        <v>0</v>
      </c>
      <c r="I51" s="25"/>
    </row>
    <row r="52" spans="2:9">
      <c r="B52" s="81" t="s">
        <v>165</v>
      </c>
      <c r="C52" s="81" t="s">
        <v>179</v>
      </c>
      <c r="D52" s="403">
        <f t="shared" si="2"/>
        <v>0</v>
      </c>
      <c r="E52" s="403">
        <f t="shared" si="2"/>
        <v>0</v>
      </c>
      <c r="F52" s="403">
        <f t="shared" si="2"/>
        <v>0</v>
      </c>
      <c r="G52" s="403">
        <f t="shared" si="2"/>
        <v>0</v>
      </c>
      <c r="H52" s="403">
        <f t="shared" si="2"/>
        <v>0</v>
      </c>
      <c r="I52" s="25"/>
    </row>
    <row r="53" spans="2:9">
      <c r="B53" s="81" t="s">
        <v>166</v>
      </c>
      <c r="C53" s="81" t="s">
        <v>179</v>
      </c>
      <c r="D53" s="403">
        <f t="shared" si="2"/>
        <v>0</v>
      </c>
      <c r="E53" s="403">
        <f t="shared" si="2"/>
        <v>0</v>
      </c>
      <c r="F53" s="403">
        <f t="shared" si="2"/>
        <v>0</v>
      </c>
      <c r="G53" s="403">
        <f t="shared" si="2"/>
        <v>0</v>
      </c>
      <c r="H53" s="403">
        <f t="shared" si="2"/>
        <v>0</v>
      </c>
      <c r="I53" s="25"/>
    </row>
    <row r="54" spans="2:9">
      <c r="B54" s="81" t="s">
        <v>167</v>
      </c>
      <c r="C54" s="81" t="s">
        <v>179</v>
      </c>
      <c r="D54" s="403">
        <f t="shared" si="2"/>
        <v>0</v>
      </c>
      <c r="E54" s="403">
        <f t="shared" si="2"/>
        <v>0</v>
      </c>
      <c r="F54" s="403">
        <f t="shared" si="2"/>
        <v>0</v>
      </c>
      <c r="G54" s="403">
        <f t="shared" si="2"/>
        <v>0</v>
      </c>
      <c r="H54" s="403">
        <f t="shared" si="2"/>
        <v>0</v>
      </c>
      <c r="I54" s="25"/>
    </row>
    <row r="55" spans="2:9">
      <c r="B55" s="81" t="s">
        <v>168</v>
      </c>
      <c r="C55" s="81" t="s">
        <v>179</v>
      </c>
      <c r="D55" s="403">
        <f t="shared" si="2"/>
        <v>0</v>
      </c>
      <c r="E55" s="403">
        <f t="shared" si="2"/>
        <v>0</v>
      </c>
      <c r="F55" s="403">
        <f t="shared" si="2"/>
        <v>0</v>
      </c>
      <c r="G55" s="403">
        <f t="shared" si="2"/>
        <v>0</v>
      </c>
      <c r="H55" s="403">
        <f t="shared" si="2"/>
        <v>0</v>
      </c>
      <c r="I55" s="25"/>
    </row>
    <row r="56" spans="2:9">
      <c r="B56" s="481" t="s">
        <v>374</v>
      </c>
      <c r="C56" s="481"/>
      <c r="D56" s="403">
        <f t="shared" si="2"/>
        <v>0</v>
      </c>
      <c r="E56" s="403">
        <f t="shared" si="2"/>
        <v>0</v>
      </c>
      <c r="F56" s="403">
        <f t="shared" si="2"/>
        <v>0</v>
      </c>
      <c r="G56" s="403">
        <f t="shared" si="2"/>
        <v>0</v>
      </c>
      <c r="H56" s="403">
        <f t="shared" si="2"/>
        <v>0</v>
      </c>
      <c r="I56" s="25"/>
    </row>
    <row r="57" spans="2:9">
      <c r="I57" s="25"/>
    </row>
    <row r="58" spans="2:9">
      <c r="B58" s="231" t="s">
        <v>244</v>
      </c>
      <c r="C58" s="231"/>
      <c r="D58" s="231"/>
      <c r="E58" s="231"/>
      <c r="F58" s="231"/>
      <c r="G58" s="231"/>
      <c r="H58" s="231"/>
      <c r="I58" s="25"/>
    </row>
    <row r="59" spans="2:9">
      <c r="B59" s="268" t="s">
        <v>169</v>
      </c>
      <c r="C59" s="269"/>
      <c r="D59" s="397">
        <f ca="1">IF(AND(D$12&gt;0,$C$12="Select grade 5 level from dropdown list →"),"See Cell C13",SUMIF($C$7:$C$19,$C$7,D7:D12))</f>
        <v>0</v>
      </c>
      <c r="E59" s="397">
        <f ca="1">IF(AND(E$12&gt;0,$C$12="Select grade 5 level from dropdown list →"),"See Cell C13",SUMIF($C$7:$C$19,$C$7,E7:E12))</f>
        <v>0</v>
      </c>
      <c r="F59" s="397">
        <f ca="1">IF(AND(F$12&gt;0,$C$12="Select grade 5 level from dropdown list →"),"See Cell C13",SUMIF($C$7:$C$19,$C$7,F7:F12))</f>
        <v>0</v>
      </c>
      <c r="G59" s="397">
        <f ca="1">IF(AND(G$12&gt;0,$C$12="Select grade 5 level from dropdown list →"),"See Cell C13",SUMIF($C$7:$C$19,$C$7,G7:G12))</f>
        <v>0</v>
      </c>
      <c r="H59" s="397">
        <f ca="1">IF(AND(H$12&gt;0,$C$12="Select grade 5 level from dropdown list →"),"See Cell C13",SUMIF($C$7:$C$19,$C$7,H7:H12))</f>
        <v>0</v>
      </c>
      <c r="I59" s="25"/>
    </row>
    <row r="60" spans="2:9">
      <c r="B60" s="270" t="s">
        <v>170</v>
      </c>
      <c r="C60" s="271"/>
      <c r="D60" s="397">
        <f>IF(AND(D$12&gt;0,$C$12="Select grade 5 level from dropdown list →"),"See Cell C13",SUMIF($C$12:$C$15,$C$15,D12:D15))</f>
        <v>0</v>
      </c>
      <c r="E60" s="397">
        <f>IF(AND(E$12&gt;0,$C$12="Select grade 5 level from dropdown list →"),"See Cell C13",SUMIF($C$12:$C$15,$C$15,E12:E15))</f>
        <v>0</v>
      </c>
      <c r="F60" s="397">
        <f>IF(AND(F$12&gt;0,$C$12="Select grade 5 level from dropdown list →"),"See Cell C13",SUMIF($C$12:$C$15,$C$15,F12:F15))</f>
        <v>0</v>
      </c>
      <c r="G60" s="397">
        <f>IF(AND(G$12&gt;0,$C$12="Select grade 5 level from dropdown list →"),"See Cell C13",SUMIF($C$12:$C$15,$C$15,G12:G15))</f>
        <v>0</v>
      </c>
      <c r="H60" s="397">
        <f>IF(AND(H$12&gt;0,$C$12="Select grade 5 level from dropdown list →"),"See Cell C13",SUMIF($C$12:$C$15,$C$15,H12:H15))</f>
        <v>0</v>
      </c>
      <c r="I60" s="25"/>
    </row>
    <row r="61" spans="2:9">
      <c r="B61" s="482" t="s">
        <v>171</v>
      </c>
      <c r="C61" s="271"/>
      <c r="D61" s="397">
        <f>SUM(D16:D19)</f>
        <v>0</v>
      </c>
      <c r="E61" s="397">
        <f>SUM(E16:E19)</f>
        <v>0</v>
      </c>
      <c r="F61" s="397">
        <f>SUM(F16:F19)</f>
        <v>0</v>
      </c>
      <c r="G61" s="397">
        <f>SUM(G16:G19)</f>
        <v>0</v>
      </c>
      <c r="H61" s="397">
        <f>SUM(H16:H19)</f>
        <v>0</v>
      </c>
      <c r="I61" s="25"/>
    </row>
    <row r="62" spans="2:9">
      <c r="B62" s="272" t="s">
        <v>375</v>
      </c>
      <c r="C62" s="273"/>
      <c r="D62" s="483">
        <f>D20</f>
        <v>0</v>
      </c>
      <c r="E62" s="483">
        <f t="shared" ref="E62:H62" si="3">E20</f>
        <v>0</v>
      </c>
      <c r="F62" s="483">
        <f t="shared" si="3"/>
        <v>0</v>
      </c>
      <c r="G62" s="483">
        <f t="shared" si="3"/>
        <v>0</v>
      </c>
      <c r="H62" s="483">
        <f t="shared" si="3"/>
        <v>0</v>
      </c>
      <c r="I62" s="25"/>
    </row>
    <row r="63" spans="2:9" ht="15.5" thickBot="1">
      <c r="B63" s="266" t="s">
        <v>172</v>
      </c>
      <c r="C63" s="265"/>
      <c r="D63" s="398">
        <f ca="1">SUM(D59:D62)</f>
        <v>0</v>
      </c>
      <c r="E63" s="398">
        <f t="shared" ref="E63:H63" ca="1" si="4">SUM(E59:E62)</f>
        <v>0</v>
      </c>
      <c r="F63" s="398">
        <f t="shared" ca="1" si="4"/>
        <v>0</v>
      </c>
      <c r="G63" s="398">
        <f t="shared" ca="1" si="4"/>
        <v>0</v>
      </c>
      <c r="H63" s="398">
        <f t="shared" ca="1" si="4"/>
        <v>0</v>
      </c>
      <c r="I63" s="25"/>
    </row>
    <row r="64" spans="2:9" ht="15.5" thickTop="1">
      <c r="B64" s="274" t="s">
        <v>239</v>
      </c>
      <c r="C64" s="275"/>
      <c r="D64" s="399">
        <f ca="1">D63</f>
        <v>0</v>
      </c>
      <c r="E64" s="399">
        <f ca="1">E63-D63</f>
        <v>0</v>
      </c>
      <c r="F64" s="399">
        <f t="shared" ref="F64:H64" ca="1" si="5">F63-E63</f>
        <v>0</v>
      </c>
      <c r="G64" s="399">
        <f t="shared" ca="1" si="5"/>
        <v>0</v>
      </c>
      <c r="H64" s="399">
        <f t="shared" ca="1" si="5"/>
        <v>0</v>
      </c>
      <c r="I64" s="25"/>
    </row>
    <row r="65" spans="1:12">
      <c r="B65" s="270" t="s">
        <v>240</v>
      </c>
      <c r="C65" s="271"/>
      <c r="D65" s="393">
        <f ca="1">IFERROR(D64/D63,0)</f>
        <v>0</v>
      </c>
      <c r="E65" s="393">
        <f ca="1">IFERROR(E64/D63,0)</f>
        <v>0</v>
      </c>
      <c r="F65" s="393">
        <f t="shared" ref="F65:H65" ca="1" si="6">IFERROR(F64/E63,0)</f>
        <v>0</v>
      </c>
      <c r="G65" s="393">
        <f t="shared" ca="1" si="6"/>
        <v>0</v>
      </c>
      <c r="H65" s="393">
        <f t="shared" ca="1" si="6"/>
        <v>0</v>
      </c>
      <c r="I65" s="25"/>
    </row>
    <row r="66" spans="1:12">
      <c r="B66" s="272" t="s">
        <v>241</v>
      </c>
      <c r="C66" s="273"/>
      <c r="D66" s="394">
        <v>0</v>
      </c>
      <c r="E66" s="394">
        <v>0</v>
      </c>
      <c r="F66" s="394">
        <v>0</v>
      </c>
      <c r="G66" s="394">
        <v>0</v>
      </c>
      <c r="H66" s="394">
        <v>0</v>
      </c>
      <c r="I66" s="25"/>
    </row>
    <row r="67" spans="1:12">
      <c r="B67" s="276"/>
      <c r="C67" s="276"/>
      <c r="D67" s="277"/>
      <c r="E67" s="277"/>
      <c r="F67" s="277"/>
      <c r="G67" s="277"/>
      <c r="H67" s="277"/>
      <c r="I67" s="25"/>
    </row>
    <row r="68" spans="1:12">
      <c r="B68" s="231" t="s">
        <v>245</v>
      </c>
      <c r="C68" s="231"/>
      <c r="D68" s="231"/>
      <c r="E68" s="231"/>
      <c r="F68" s="231"/>
      <c r="G68" s="231"/>
      <c r="H68" s="231"/>
      <c r="I68" s="25"/>
    </row>
    <row r="69" spans="1:12" ht="153.75" customHeight="1">
      <c r="A69" s="278"/>
      <c r="B69" s="519"/>
      <c r="C69" s="520"/>
      <c r="D69" s="520"/>
      <c r="E69" s="520"/>
      <c r="F69" s="520"/>
      <c r="G69" s="520"/>
      <c r="H69" s="521"/>
      <c r="I69" s="25"/>
    </row>
    <row r="70" spans="1:12">
      <c r="A70" s="85"/>
      <c r="B70" s="85"/>
      <c r="C70" s="85"/>
      <c r="D70" s="85"/>
      <c r="E70" s="85"/>
      <c r="F70" s="85"/>
      <c r="G70" s="85"/>
      <c r="H70" s="85"/>
      <c r="I70" s="25"/>
    </row>
    <row r="71" spans="1:12">
      <c r="B71" s="231" t="s">
        <v>227</v>
      </c>
      <c r="C71" s="231"/>
      <c r="D71" s="231"/>
      <c r="E71" s="231"/>
      <c r="F71" s="231"/>
      <c r="G71" s="231"/>
      <c r="H71" s="231"/>
      <c r="I71" s="25"/>
    </row>
    <row r="72" spans="1:12">
      <c r="B72" s="29" t="s">
        <v>230</v>
      </c>
      <c r="C72" s="30"/>
      <c r="D72" s="401">
        <f>D79+D84+SUM(D88:D135)</f>
        <v>0</v>
      </c>
      <c r="E72" s="401">
        <f t="shared" ref="E72:H72" si="7">E79+E84+SUM(E88:E135)</f>
        <v>0</v>
      </c>
      <c r="F72" s="401">
        <f t="shared" si="7"/>
        <v>0</v>
      </c>
      <c r="G72" s="401">
        <f t="shared" si="7"/>
        <v>0</v>
      </c>
      <c r="H72" s="401">
        <f t="shared" si="7"/>
        <v>0</v>
      </c>
      <c r="I72" s="25"/>
    </row>
    <row r="73" spans="1:12">
      <c r="B73" s="243" t="s">
        <v>231</v>
      </c>
      <c r="C73" s="233"/>
      <c r="D73" s="402">
        <f ca="1">D63-D72</f>
        <v>0</v>
      </c>
      <c r="E73" s="402">
        <f ca="1">E63-E72</f>
        <v>0</v>
      </c>
      <c r="F73" s="402">
        <f ca="1">F63-F72</f>
        <v>0</v>
      </c>
      <c r="G73" s="402">
        <f ca="1">G63-G72</f>
        <v>0</v>
      </c>
      <c r="H73" s="402">
        <f ca="1">H63-H72</f>
        <v>0</v>
      </c>
      <c r="I73" s="25"/>
    </row>
    <row r="74" spans="1:12">
      <c r="B74"/>
      <c r="C74"/>
      <c r="D74"/>
      <c r="E74"/>
      <c r="F74"/>
      <c r="G74"/>
      <c r="H74"/>
      <c r="I74" s="25"/>
    </row>
    <row r="75" spans="1:12">
      <c r="B75" s="260" t="s">
        <v>326</v>
      </c>
      <c r="C75" s="261"/>
      <c r="D75" s="262">
        <v>1</v>
      </c>
      <c r="E75" s="388" t="str">
        <f>IF(COUNTIF(C88:C135,"&lt;&gt;Select from drop-down list →")+COUNTIF(C82,"&lt;&gt;Select from drop-down list →")+COUNTIF(C77,"&lt;&gt;Select from drop-down list →")=0,"",IF(COUNTIF(C88:C135,"&lt;&gt;Select from drop-down list →")+COUNTIF(C82,"&lt;&gt;Select from drop-down list →")+COUNTIF(C77,"&lt;&gt;Select from drop-down list →")=D75,"","Number entered does not equal the count of district names entered."))</f>
        <v/>
      </c>
      <c r="F75"/>
      <c r="G75"/>
      <c r="H75"/>
      <c r="I75" s="25"/>
      <c r="J75" s="386"/>
      <c r="K75" s="386"/>
    </row>
    <row r="76" spans="1:12">
      <c r="B76"/>
      <c r="C76"/>
      <c r="D76"/>
      <c r="E76"/>
      <c r="F76"/>
      <c r="G76"/>
      <c r="H76"/>
      <c r="I76" s="25"/>
    </row>
    <row r="77" spans="1:12" ht="30">
      <c r="B77" s="70" t="s">
        <v>327</v>
      </c>
      <c r="C77" s="72" t="s">
        <v>347</v>
      </c>
      <c r="D77" s="71" t="str">
        <f>CONTROL!$G$19</f>
        <v>2026-27</v>
      </c>
      <c r="E77" s="71" t="str">
        <f>CONTROL!$G$20</f>
        <v>2027-28</v>
      </c>
      <c r="F77" s="71" t="str">
        <f>CONTROL!$G$21</f>
        <v>2028-29</v>
      </c>
      <c r="G77" s="71" t="str">
        <f>CONTROL!$G$22</f>
        <v>2029-30</v>
      </c>
      <c r="H77" s="71" t="str">
        <f>CONTROL!$G$23</f>
        <v>2030-31</v>
      </c>
      <c r="I77" s="25"/>
    </row>
    <row r="78" spans="1:12">
      <c r="B78" s="69" t="s">
        <v>328</v>
      </c>
      <c r="C78" s="68"/>
      <c r="D78" s="230">
        <v>0</v>
      </c>
      <c r="E78" s="242">
        <f>$D$78</f>
        <v>0</v>
      </c>
      <c r="F78" s="242">
        <f t="shared" ref="F78:H78" si="8">$D$78</f>
        <v>0</v>
      </c>
      <c r="G78" s="242">
        <f t="shared" si="8"/>
        <v>0</v>
      </c>
      <c r="H78" s="242">
        <f t="shared" si="8"/>
        <v>0</v>
      </c>
      <c r="I78" s="25"/>
      <c r="K78" s="386"/>
    </row>
    <row r="79" spans="1:12">
      <c r="B79" s="69" t="s">
        <v>324</v>
      </c>
      <c r="C79" s="68"/>
      <c r="D79" s="267">
        <v>0</v>
      </c>
      <c r="E79" s="267"/>
      <c r="F79" s="267"/>
      <c r="G79" s="267"/>
      <c r="H79" s="267"/>
      <c r="I79" s="25"/>
      <c r="K79" s="386"/>
      <c r="L79" s="386"/>
    </row>
    <row r="80" spans="1:12" ht="45" customHeight="1">
      <c r="B80" s="515" t="s">
        <v>330</v>
      </c>
      <c r="C80" s="515"/>
      <c r="D80" s="516"/>
      <c r="E80" s="517"/>
      <c r="F80" s="517"/>
      <c r="G80" s="517"/>
      <c r="H80" s="518"/>
      <c r="I80" s="25"/>
    </row>
    <row r="81" spans="1:9">
      <c r="B81" s="263"/>
      <c r="C81" s="263"/>
      <c r="D81"/>
      <c r="E81"/>
      <c r="F81"/>
      <c r="G81"/>
      <c r="H81"/>
      <c r="I81" s="25"/>
    </row>
    <row r="82" spans="1:9" ht="30" customHeight="1">
      <c r="B82" s="70" t="s">
        <v>329</v>
      </c>
      <c r="C82" s="72" t="s">
        <v>347</v>
      </c>
      <c r="D82" s="71" t="str">
        <f>CONTROL!$G$19</f>
        <v>2026-27</v>
      </c>
      <c r="E82" s="71" t="str">
        <f>CONTROL!$G$20</f>
        <v>2027-28</v>
      </c>
      <c r="F82" s="71" t="str">
        <f>CONTROL!$G$21</f>
        <v>2028-29</v>
      </c>
      <c r="G82" s="71" t="str">
        <f>CONTROL!$G$22</f>
        <v>2029-30</v>
      </c>
      <c r="H82" s="71" t="str">
        <f>CONTROL!$G$23</f>
        <v>2030-31</v>
      </c>
      <c r="I82" s="25"/>
    </row>
    <row r="83" spans="1:9">
      <c r="B83" s="69" t="s">
        <v>328</v>
      </c>
      <c r="C83" s="68"/>
      <c r="D83" s="230">
        <v>0</v>
      </c>
      <c r="E83" s="242">
        <f>$D$83</f>
        <v>0</v>
      </c>
      <c r="F83" s="242">
        <f t="shared" ref="F83:H83" si="9">$D$83</f>
        <v>0</v>
      </c>
      <c r="G83" s="242">
        <f t="shared" si="9"/>
        <v>0</v>
      </c>
      <c r="H83" s="242">
        <f t="shared" si="9"/>
        <v>0</v>
      </c>
      <c r="I83" s="25"/>
    </row>
    <row r="84" spans="1:9">
      <c r="B84" s="69" t="s">
        <v>324</v>
      </c>
      <c r="C84" s="68"/>
      <c r="D84" s="396"/>
      <c r="E84" s="396"/>
      <c r="F84" s="396"/>
      <c r="G84" s="396"/>
      <c r="H84" s="396"/>
      <c r="I84" s="25"/>
    </row>
    <row r="85" spans="1:9" ht="45" customHeight="1">
      <c r="B85" s="515" t="s">
        <v>330</v>
      </c>
      <c r="C85" s="515"/>
      <c r="D85" s="516"/>
      <c r="E85" s="517"/>
      <c r="F85" s="517"/>
      <c r="G85" s="517"/>
      <c r="H85" s="518"/>
      <c r="I85" s="25"/>
    </row>
    <row r="86" spans="1:9">
      <c r="I86" s="25"/>
    </row>
    <row r="87" spans="1:9">
      <c r="B87" s="31" t="s">
        <v>235</v>
      </c>
      <c r="C87" s="32" t="s">
        <v>234</v>
      </c>
      <c r="D87" s="20" t="str">
        <f>CONTROL!$G$19</f>
        <v>2026-27</v>
      </c>
      <c r="E87" s="20" t="str">
        <f>CONTROL!$G$20</f>
        <v>2027-28</v>
      </c>
      <c r="F87" s="20" t="str">
        <f>CONTROL!$G$21</f>
        <v>2028-29</v>
      </c>
      <c r="G87" s="20" t="str">
        <f>CONTROL!$G$22</f>
        <v>2029-30</v>
      </c>
      <c r="H87" s="20" t="str">
        <f>CONTROL!$G$23</f>
        <v>2030-31</v>
      </c>
      <c r="I87" s="25"/>
    </row>
    <row r="88" spans="1:9">
      <c r="A88" s="1"/>
      <c r="B88" s="26" t="s">
        <v>268</v>
      </c>
      <c r="C88" s="28" t="s">
        <v>347</v>
      </c>
      <c r="D88" s="396"/>
      <c r="E88" s="396"/>
      <c r="F88" s="396"/>
      <c r="G88" s="396"/>
      <c r="H88" s="396"/>
      <c r="I88" s="25"/>
    </row>
    <row r="89" spans="1:9">
      <c r="A89" s="1"/>
      <c r="B89" s="26" t="s">
        <v>269</v>
      </c>
      <c r="C89" s="28" t="s">
        <v>347</v>
      </c>
      <c r="D89" s="396"/>
      <c r="E89" s="396"/>
      <c r="F89" s="396"/>
      <c r="G89" s="396"/>
      <c r="H89" s="396"/>
      <c r="I89" s="25"/>
    </row>
    <row r="90" spans="1:9">
      <c r="A90" s="1"/>
      <c r="B90" s="26" t="s">
        <v>270</v>
      </c>
      <c r="C90" s="28" t="s">
        <v>347</v>
      </c>
      <c r="D90" s="396"/>
      <c r="E90" s="396"/>
      <c r="F90" s="396"/>
      <c r="G90" s="396"/>
      <c r="H90" s="396"/>
      <c r="I90" s="25"/>
    </row>
    <row r="91" spans="1:9">
      <c r="A91" s="1"/>
      <c r="B91" s="26" t="s">
        <v>271</v>
      </c>
      <c r="C91" s="28" t="s">
        <v>347</v>
      </c>
      <c r="D91" s="396"/>
      <c r="E91" s="396"/>
      <c r="F91" s="396"/>
      <c r="G91" s="396"/>
      <c r="H91" s="396"/>
      <c r="I91" s="25"/>
    </row>
    <row r="92" spans="1:9">
      <c r="A92" s="1"/>
      <c r="B92" s="26" t="s">
        <v>272</v>
      </c>
      <c r="C92" s="28" t="s">
        <v>347</v>
      </c>
      <c r="D92" s="484"/>
      <c r="E92" s="396"/>
      <c r="F92" s="396"/>
      <c r="G92" s="396"/>
      <c r="H92" s="396"/>
      <c r="I92" s="25"/>
    </row>
    <row r="93" spans="1:9">
      <c r="A93" s="1"/>
      <c r="B93" s="26" t="s">
        <v>273</v>
      </c>
      <c r="C93" s="28" t="s">
        <v>347</v>
      </c>
      <c r="D93" s="396"/>
      <c r="E93" s="396"/>
      <c r="F93" s="396"/>
      <c r="G93" s="396"/>
      <c r="H93" s="396"/>
      <c r="I93" s="25"/>
    </row>
    <row r="94" spans="1:9">
      <c r="A94" s="1"/>
      <c r="B94" s="26" t="s">
        <v>274</v>
      </c>
      <c r="C94" s="28" t="s">
        <v>347</v>
      </c>
      <c r="D94" s="396"/>
      <c r="E94" s="396"/>
      <c r="F94" s="396"/>
      <c r="G94" s="396"/>
      <c r="H94" s="396"/>
      <c r="I94" s="25"/>
    </row>
    <row r="95" spans="1:9">
      <c r="A95" s="1"/>
      <c r="B95" s="26" t="s">
        <v>275</v>
      </c>
      <c r="C95" s="28" t="s">
        <v>347</v>
      </c>
      <c r="D95" s="396"/>
      <c r="E95" s="396"/>
      <c r="F95" s="396"/>
      <c r="G95" s="396"/>
      <c r="H95" s="396"/>
      <c r="I95" s="25"/>
    </row>
    <row r="96" spans="1:9">
      <c r="A96" s="1"/>
      <c r="B96" s="26" t="s">
        <v>276</v>
      </c>
      <c r="C96" s="28" t="s">
        <v>347</v>
      </c>
      <c r="D96" s="396"/>
      <c r="E96" s="396"/>
      <c r="F96" s="396"/>
      <c r="G96" s="396"/>
      <c r="H96" s="396"/>
      <c r="I96" s="25"/>
    </row>
    <row r="97" spans="1:9">
      <c r="A97" s="1"/>
      <c r="B97" s="26" t="s">
        <v>277</v>
      </c>
      <c r="C97" s="28" t="s">
        <v>347</v>
      </c>
      <c r="D97" s="396"/>
      <c r="E97" s="396"/>
      <c r="F97" s="396"/>
      <c r="G97" s="396"/>
      <c r="H97" s="396"/>
      <c r="I97" s="25"/>
    </row>
    <row r="98" spans="1:9">
      <c r="A98" s="1"/>
      <c r="B98" s="26" t="s">
        <v>278</v>
      </c>
      <c r="C98" s="28" t="s">
        <v>347</v>
      </c>
      <c r="D98" s="396"/>
      <c r="E98" s="396"/>
      <c r="F98" s="396"/>
      <c r="G98" s="396"/>
      <c r="H98" s="396"/>
      <c r="I98" s="25"/>
    </row>
    <row r="99" spans="1:9">
      <c r="A99" s="1"/>
      <c r="B99" s="26" t="s">
        <v>279</v>
      </c>
      <c r="C99" s="28" t="s">
        <v>347</v>
      </c>
      <c r="D99" s="396"/>
      <c r="E99" s="396"/>
      <c r="F99" s="396"/>
      <c r="G99" s="396"/>
      <c r="H99" s="396"/>
      <c r="I99" s="25"/>
    </row>
    <row r="100" spans="1:9">
      <c r="A100" s="1"/>
      <c r="B100" s="26" t="s">
        <v>280</v>
      </c>
      <c r="C100" s="28" t="s">
        <v>347</v>
      </c>
      <c r="D100" s="396"/>
      <c r="E100" s="396"/>
      <c r="F100" s="396"/>
      <c r="G100" s="396"/>
      <c r="H100" s="396"/>
      <c r="I100" s="25"/>
    </row>
    <row r="101" spans="1:9">
      <c r="A101" s="1"/>
      <c r="B101" s="26" t="s">
        <v>281</v>
      </c>
      <c r="C101" s="28" t="s">
        <v>347</v>
      </c>
      <c r="D101" s="396"/>
      <c r="E101" s="396"/>
      <c r="F101" s="396"/>
      <c r="G101" s="396"/>
      <c r="H101" s="396"/>
      <c r="I101" s="25"/>
    </row>
    <row r="102" spans="1:9">
      <c r="A102" s="1"/>
      <c r="B102" s="26" t="s">
        <v>282</v>
      </c>
      <c r="C102" s="28" t="s">
        <v>347</v>
      </c>
      <c r="D102" s="396"/>
      <c r="E102" s="396"/>
      <c r="F102" s="396"/>
      <c r="G102" s="396"/>
      <c r="H102" s="396"/>
      <c r="I102" s="25"/>
    </row>
    <row r="103" spans="1:9">
      <c r="A103" s="1"/>
      <c r="B103" s="26" t="s">
        <v>283</v>
      </c>
      <c r="C103" s="28" t="s">
        <v>347</v>
      </c>
      <c r="D103" s="396"/>
      <c r="E103" s="396"/>
      <c r="F103" s="396"/>
      <c r="G103" s="396"/>
      <c r="H103" s="396"/>
      <c r="I103" s="25"/>
    </row>
    <row r="104" spans="1:9">
      <c r="A104" s="1"/>
      <c r="B104" s="26" t="s">
        <v>284</v>
      </c>
      <c r="C104" s="28" t="s">
        <v>347</v>
      </c>
      <c r="D104" s="396"/>
      <c r="E104" s="396"/>
      <c r="F104" s="396"/>
      <c r="G104" s="396"/>
      <c r="H104" s="396"/>
      <c r="I104" s="25"/>
    </row>
    <row r="105" spans="1:9">
      <c r="A105" s="1"/>
      <c r="B105" s="26" t="s">
        <v>285</v>
      </c>
      <c r="C105" s="28" t="s">
        <v>347</v>
      </c>
      <c r="D105" s="396"/>
      <c r="E105" s="396"/>
      <c r="F105" s="396"/>
      <c r="G105" s="396"/>
      <c r="H105" s="396"/>
      <c r="I105" s="25"/>
    </row>
    <row r="106" spans="1:9">
      <c r="A106" s="1"/>
      <c r="B106" s="26" t="s">
        <v>286</v>
      </c>
      <c r="C106" s="28" t="s">
        <v>347</v>
      </c>
      <c r="D106" s="396"/>
      <c r="E106" s="396"/>
      <c r="F106" s="396"/>
      <c r="G106" s="396"/>
      <c r="H106" s="396"/>
      <c r="I106" s="25"/>
    </row>
    <row r="107" spans="1:9">
      <c r="A107" s="1"/>
      <c r="B107" s="26" t="s">
        <v>287</v>
      </c>
      <c r="C107" s="28" t="s">
        <v>347</v>
      </c>
      <c r="D107" s="396"/>
      <c r="E107" s="396"/>
      <c r="F107" s="396"/>
      <c r="G107" s="396"/>
      <c r="H107" s="396"/>
      <c r="I107" s="25"/>
    </row>
    <row r="108" spans="1:9">
      <c r="A108" s="1"/>
      <c r="B108" s="26" t="s">
        <v>288</v>
      </c>
      <c r="C108" s="28" t="s">
        <v>347</v>
      </c>
      <c r="D108" s="396"/>
      <c r="E108" s="396"/>
      <c r="F108" s="396"/>
      <c r="G108" s="396"/>
      <c r="H108" s="396"/>
      <c r="I108" s="25"/>
    </row>
    <row r="109" spans="1:9">
      <c r="A109" s="1"/>
      <c r="B109" s="26" t="s">
        <v>289</v>
      </c>
      <c r="C109" s="28" t="s">
        <v>347</v>
      </c>
      <c r="D109" s="396"/>
      <c r="E109" s="396"/>
      <c r="F109" s="396"/>
      <c r="G109" s="396"/>
      <c r="H109" s="396"/>
      <c r="I109" s="25"/>
    </row>
    <row r="110" spans="1:9">
      <c r="A110" s="1"/>
      <c r="B110" s="26" t="s">
        <v>290</v>
      </c>
      <c r="C110" s="28" t="s">
        <v>347</v>
      </c>
      <c r="D110" s="396"/>
      <c r="E110" s="396"/>
      <c r="F110" s="396"/>
      <c r="G110" s="396"/>
      <c r="H110" s="396"/>
      <c r="I110" s="25"/>
    </row>
    <row r="111" spans="1:9">
      <c r="A111" s="1"/>
      <c r="B111" s="26" t="s">
        <v>291</v>
      </c>
      <c r="C111" s="28" t="s">
        <v>347</v>
      </c>
      <c r="D111" s="396"/>
      <c r="E111" s="396"/>
      <c r="F111" s="396"/>
      <c r="G111" s="396"/>
      <c r="H111" s="396"/>
      <c r="I111" s="25"/>
    </row>
    <row r="112" spans="1:9">
      <c r="A112" s="1"/>
      <c r="B112" s="26" t="s">
        <v>292</v>
      </c>
      <c r="C112" s="28" t="s">
        <v>347</v>
      </c>
      <c r="D112" s="396"/>
      <c r="E112" s="396"/>
      <c r="F112" s="396"/>
      <c r="G112" s="396"/>
      <c r="H112" s="396"/>
      <c r="I112" s="25"/>
    </row>
    <row r="113" spans="1:9">
      <c r="A113" s="1"/>
      <c r="B113" s="26" t="s">
        <v>293</v>
      </c>
      <c r="C113" s="28" t="s">
        <v>347</v>
      </c>
      <c r="D113" s="396"/>
      <c r="E113" s="396"/>
      <c r="F113" s="396"/>
      <c r="G113" s="396"/>
      <c r="H113" s="396"/>
      <c r="I113" s="25"/>
    </row>
    <row r="114" spans="1:9">
      <c r="A114" s="1"/>
      <c r="B114" s="26" t="s">
        <v>294</v>
      </c>
      <c r="C114" s="28" t="s">
        <v>347</v>
      </c>
      <c r="D114" s="396"/>
      <c r="E114" s="396"/>
      <c r="F114" s="396"/>
      <c r="G114" s="396"/>
      <c r="H114" s="396"/>
      <c r="I114" s="25"/>
    </row>
    <row r="115" spans="1:9">
      <c r="A115" s="1"/>
      <c r="B115" s="26" t="s">
        <v>295</v>
      </c>
      <c r="C115" s="28" t="s">
        <v>347</v>
      </c>
      <c r="D115" s="396"/>
      <c r="E115" s="396"/>
      <c r="F115" s="396"/>
      <c r="G115" s="396"/>
      <c r="H115" s="396"/>
      <c r="I115" s="25"/>
    </row>
    <row r="116" spans="1:9">
      <c r="A116" s="1"/>
      <c r="B116" s="26" t="s">
        <v>296</v>
      </c>
      <c r="C116" s="28" t="s">
        <v>347</v>
      </c>
      <c r="D116" s="396"/>
      <c r="E116" s="396"/>
      <c r="F116" s="396"/>
      <c r="G116" s="396"/>
      <c r="H116" s="396"/>
      <c r="I116" s="25"/>
    </row>
    <row r="117" spans="1:9">
      <c r="A117" s="1"/>
      <c r="B117" s="26" t="s">
        <v>297</v>
      </c>
      <c r="C117" s="28" t="s">
        <v>347</v>
      </c>
      <c r="D117" s="396"/>
      <c r="E117" s="396"/>
      <c r="F117" s="396"/>
      <c r="G117" s="396"/>
      <c r="H117" s="396"/>
      <c r="I117" s="25"/>
    </row>
    <row r="118" spans="1:9">
      <c r="A118" s="1"/>
      <c r="B118" s="26" t="s">
        <v>298</v>
      </c>
      <c r="C118" s="28" t="s">
        <v>347</v>
      </c>
      <c r="D118" s="396"/>
      <c r="E118" s="396"/>
      <c r="F118" s="396"/>
      <c r="G118" s="396"/>
      <c r="H118" s="396"/>
      <c r="I118" s="25"/>
    </row>
    <row r="119" spans="1:9">
      <c r="A119" s="1"/>
      <c r="B119" s="26" t="s">
        <v>299</v>
      </c>
      <c r="C119" s="28" t="s">
        <v>347</v>
      </c>
      <c r="D119" s="396"/>
      <c r="E119" s="396"/>
      <c r="F119" s="396"/>
      <c r="G119" s="396"/>
      <c r="H119" s="396"/>
      <c r="I119" s="25"/>
    </row>
    <row r="120" spans="1:9">
      <c r="A120" s="1"/>
      <c r="B120" s="26" t="s">
        <v>300</v>
      </c>
      <c r="C120" s="28" t="s">
        <v>347</v>
      </c>
      <c r="D120" s="396"/>
      <c r="E120" s="396"/>
      <c r="F120" s="396"/>
      <c r="G120" s="396"/>
      <c r="H120" s="396"/>
      <c r="I120" s="25"/>
    </row>
    <row r="121" spans="1:9">
      <c r="A121" s="1"/>
      <c r="B121" s="26" t="s">
        <v>301</v>
      </c>
      <c r="C121" s="28" t="s">
        <v>347</v>
      </c>
      <c r="D121" s="396"/>
      <c r="E121" s="396"/>
      <c r="F121" s="396"/>
      <c r="G121" s="396"/>
      <c r="H121" s="396"/>
      <c r="I121" s="25"/>
    </row>
    <row r="122" spans="1:9">
      <c r="A122" s="1"/>
      <c r="B122" s="26" t="s">
        <v>302</v>
      </c>
      <c r="C122" s="28" t="s">
        <v>347</v>
      </c>
      <c r="D122" s="396"/>
      <c r="E122" s="396"/>
      <c r="F122" s="396"/>
      <c r="G122" s="396"/>
      <c r="H122" s="396"/>
      <c r="I122" s="25"/>
    </row>
    <row r="123" spans="1:9">
      <c r="A123" s="1"/>
      <c r="B123" s="26" t="s">
        <v>303</v>
      </c>
      <c r="C123" s="28" t="s">
        <v>347</v>
      </c>
      <c r="D123" s="396"/>
      <c r="E123" s="396"/>
      <c r="F123" s="396"/>
      <c r="G123" s="396"/>
      <c r="H123" s="396"/>
      <c r="I123" s="25"/>
    </row>
    <row r="124" spans="1:9">
      <c r="A124" s="1"/>
      <c r="B124" s="26" t="s">
        <v>304</v>
      </c>
      <c r="C124" s="28" t="s">
        <v>347</v>
      </c>
      <c r="D124" s="396"/>
      <c r="E124" s="396"/>
      <c r="F124" s="396"/>
      <c r="G124" s="396"/>
      <c r="H124" s="396"/>
      <c r="I124" s="25"/>
    </row>
    <row r="125" spans="1:9">
      <c r="A125" s="1"/>
      <c r="B125" s="26" t="s">
        <v>305</v>
      </c>
      <c r="C125" s="28" t="s">
        <v>347</v>
      </c>
      <c r="D125" s="396"/>
      <c r="E125" s="396"/>
      <c r="F125" s="396"/>
      <c r="G125" s="396"/>
      <c r="H125" s="396"/>
      <c r="I125" s="25"/>
    </row>
    <row r="126" spans="1:9">
      <c r="A126" s="1"/>
      <c r="B126" s="26" t="s">
        <v>306</v>
      </c>
      <c r="C126" s="28" t="s">
        <v>347</v>
      </c>
      <c r="D126" s="396"/>
      <c r="E126" s="396"/>
      <c r="F126" s="396"/>
      <c r="G126" s="396"/>
      <c r="H126" s="396"/>
      <c r="I126" s="25"/>
    </row>
    <row r="127" spans="1:9">
      <c r="A127" s="1"/>
      <c r="B127" s="26" t="s">
        <v>307</v>
      </c>
      <c r="C127" s="28" t="s">
        <v>347</v>
      </c>
      <c r="D127" s="396"/>
      <c r="E127" s="396"/>
      <c r="F127" s="396"/>
      <c r="G127" s="396"/>
      <c r="H127" s="396"/>
      <c r="I127" s="25"/>
    </row>
    <row r="128" spans="1:9">
      <c r="A128" s="1"/>
      <c r="B128" s="26" t="s">
        <v>308</v>
      </c>
      <c r="C128" s="28" t="s">
        <v>347</v>
      </c>
      <c r="D128" s="396"/>
      <c r="E128" s="396"/>
      <c r="F128" s="396"/>
      <c r="G128" s="396"/>
      <c r="H128" s="396"/>
      <c r="I128" s="25"/>
    </row>
    <row r="129" spans="1:9">
      <c r="A129" s="1"/>
      <c r="B129" s="26" t="s">
        <v>309</v>
      </c>
      <c r="C129" s="28" t="s">
        <v>347</v>
      </c>
      <c r="D129" s="396"/>
      <c r="E129" s="396"/>
      <c r="F129" s="396"/>
      <c r="G129" s="396"/>
      <c r="H129" s="396"/>
      <c r="I129" s="25"/>
    </row>
    <row r="130" spans="1:9">
      <c r="A130" s="1"/>
      <c r="B130" s="26" t="s">
        <v>310</v>
      </c>
      <c r="C130" s="28" t="s">
        <v>347</v>
      </c>
      <c r="D130" s="396"/>
      <c r="E130" s="396"/>
      <c r="F130" s="396"/>
      <c r="G130" s="396"/>
      <c r="H130" s="396"/>
      <c r="I130" s="25"/>
    </row>
    <row r="131" spans="1:9">
      <c r="A131" s="1"/>
      <c r="B131" s="26" t="s">
        <v>311</v>
      </c>
      <c r="C131" s="28" t="s">
        <v>347</v>
      </c>
      <c r="D131" s="396"/>
      <c r="E131" s="396"/>
      <c r="F131" s="396"/>
      <c r="G131" s="396"/>
      <c r="H131" s="396"/>
      <c r="I131" s="25"/>
    </row>
    <row r="132" spans="1:9">
      <c r="A132" s="1"/>
      <c r="B132" s="26" t="s">
        <v>312</v>
      </c>
      <c r="C132" s="28" t="s">
        <v>347</v>
      </c>
      <c r="D132" s="396"/>
      <c r="E132" s="396"/>
      <c r="F132" s="396"/>
      <c r="G132" s="396"/>
      <c r="H132" s="396"/>
      <c r="I132" s="25"/>
    </row>
    <row r="133" spans="1:9">
      <c r="A133" s="1"/>
      <c r="B133" s="26" t="s">
        <v>313</v>
      </c>
      <c r="C133" s="28" t="s">
        <v>347</v>
      </c>
      <c r="D133" s="396"/>
      <c r="E133" s="396"/>
      <c r="F133" s="396"/>
      <c r="G133" s="396"/>
      <c r="H133" s="396"/>
      <c r="I133" s="25"/>
    </row>
    <row r="134" spans="1:9">
      <c r="A134" s="1"/>
      <c r="B134" s="26" t="s">
        <v>314</v>
      </c>
      <c r="C134" s="28" t="s">
        <v>347</v>
      </c>
      <c r="D134" s="396"/>
      <c r="E134" s="396"/>
      <c r="F134" s="396"/>
      <c r="G134" s="396"/>
      <c r="H134" s="396"/>
      <c r="I134" s="25"/>
    </row>
    <row r="135" spans="1:9">
      <c r="A135" s="1"/>
      <c r="B135" s="26" t="s">
        <v>315</v>
      </c>
      <c r="C135" s="28" t="s">
        <v>347</v>
      </c>
      <c r="D135" s="396"/>
      <c r="E135" s="396"/>
      <c r="F135" s="396"/>
      <c r="G135" s="396"/>
      <c r="H135" s="396"/>
      <c r="I135" s="25"/>
    </row>
    <row r="136" spans="1:9">
      <c r="I136" s="25"/>
    </row>
  </sheetData>
  <sheetProtection algorithmName="SHA-512" hashValue="/KWfWQ8TXFy4qtkhut61JRm6IAFUoriwmEw5sbNjOOnYjtS4p65Xqz3Y0ApA1znZ6Q9PvDv+WeQ9X1FeTMsgSg==" saltValue="n4g0vGsotQkNoehUqQ6xvg==" spinCount="100000" sheet="1" objects="1" scenarios="1"/>
  <customSheetViews>
    <customSheetView guid="{5E4DC421-887D-9843-8B54-CF861F76B668}" scale="90" fitToPage="1">
      <pane xSplit="1" ySplit="3.0909090909090908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  <customSheetView guid="{7E5415B2-297C-4CDE-9A5E-CCA4F5662440}" scale="90" showPageBreaks="1" fitToPage="1" printArea="1" view="pageBreakPreview">
      <pane xSplit="1" ySplit="3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</customSheetViews>
  <mergeCells count="5">
    <mergeCell ref="B85:C85"/>
    <mergeCell ref="D85:H85"/>
    <mergeCell ref="B80:C80"/>
    <mergeCell ref="D80:H80"/>
    <mergeCell ref="B69:H69"/>
  </mergeCells>
  <conditionalFormatting sqref="A88:H135">
    <cfRule type="expression" dxfId="20" priority="108">
      <formula>ROW()-85&gt;$D$75</formula>
    </cfRule>
  </conditionalFormatting>
  <conditionalFormatting sqref="B73:C73">
    <cfRule type="expression" dxfId="19" priority="1">
      <formula>COUNTIF(D73:H73,0)&lt;&gt;5</formula>
    </cfRule>
  </conditionalFormatting>
  <conditionalFormatting sqref="B75:C75">
    <cfRule type="expression" dxfId="18" priority="27">
      <formula>AND(ISBLANK($D$75)=TRUE,SUM($D$72:$H$72)&lt;&gt;0)</formula>
    </cfRule>
  </conditionalFormatting>
  <conditionalFormatting sqref="B2:H2">
    <cfRule type="expression" dxfId="17" priority="10">
      <formula>$B$2&lt;&gt;School</formula>
    </cfRule>
  </conditionalFormatting>
  <conditionalFormatting sqref="B3:H3">
    <cfRule type="expression" dxfId="16" priority="8">
      <formula>Year1=""</formula>
    </cfRule>
  </conditionalFormatting>
  <conditionalFormatting sqref="B87:H87">
    <cfRule type="expression" dxfId="15" priority="7">
      <formula>$D$75&lt;=2</formula>
    </cfRule>
  </conditionalFormatting>
  <conditionalFormatting sqref="B88:H135">
    <cfRule type="expression" dxfId="14" priority="91">
      <formula>ROW()-85=$D$75</formula>
    </cfRule>
  </conditionalFormatting>
  <conditionalFormatting sqref="C12">
    <cfRule type="cellIs" dxfId="13" priority="24" operator="notEqual">
      <formula>"Select grade 5 level from dropdown list →"</formula>
    </cfRule>
    <cfRule type="expression" dxfId="12" priority="25">
      <formula>SUM($D$12:$H$12)&gt;0</formula>
    </cfRule>
  </conditionalFormatting>
  <conditionalFormatting sqref="C30 C48">
    <cfRule type="expression" dxfId="11" priority="5">
      <formula>$C$30="Complete Cell C12 above"</formula>
    </cfRule>
  </conditionalFormatting>
  <conditionalFormatting sqref="C77 C82">
    <cfRule type="cellIs" dxfId="10" priority="81" operator="equal">
      <formula>"Select from drop-down list →"</formula>
    </cfRule>
  </conditionalFormatting>
  <conditionalFormatting sqref="C88:C135">
    <cfRule type="expression" dxfId="9" priority="4">
      <formula>AND(ROW()-85&gt;$D$75,C88&lt;&gt;"Select from drop-down list →")</formula>
    </cfRule>
  </conditionalFormatting>
  <conditionalFormatting sqref="D73:H73">
    <cfRule type="cellIs" dxfId="8" priority="2" operator="notEqual">
      <formula>0</formula>
    </cfRule>
  </conditionalFormatting>
  <conditionalFormatting sqref="D88:H135">
    <cfRule type="expression" dxfId="7" priority="30">
      <formula>AND(ROW()-85&gt;$D$75,D88&lt;&gt;0)</formula>
    </cfRule>
  </conditionalFormatting>
  <conditionalFormatting sqref="E75:H75">
    <cfRule type="expression" dxfId="6" priority="3">
      <formula>($E$75)&lt;&gt;""</formula>
    </cfRule>
  </conditionalFormatting>
  <dataValidations xWindow="328" yWindow="536" count="8">
    <dataValidation type="custom" showInputMessage="1" showErrorMessage="1" sqref="D84:H84 D88:H135" xr:uid="{00000000-0002-0000-0300-000000000000}">
      <formula1>D84&gt;=0</formula1>
    </dataValidation>
    <dataValidation type="whole" showInputMessage="1" showErrorMessage="1" promptTitle="Number of School Districts" prompt="Please input the total number of school districts from which students will be enrolled.  (1-50)" sqref="D75" xr:uid="{00000000-0002-0000-0300-000001000000}">
      <formula1>1</formula1>
      <formula2>50</formula2>
    </dataValidation>
    <dataValidation showInputMessage="1" showErrorMessage="1" sqref="D73:H73 C43:C56 C7:C11 C13:C21 C25:C39" xr:uid="{00000000-0002-0000-0300-000002000000}"/>
    <dataValidation type="whole" showInputMessage="1" showErrorMessage="1" sqref="D72:H72" xr:uid="{00000000-0002-0000-0300-000003000000}">
      <formula1>0</formula1>
      <formula2>50</formula2>
    </dataValidation>
    <dataValidation allowBlank="1" showInputMessage="1" showErrorMessage="1" errorTitle="YES or NO" error="Please enter &quot;YES&quot; or &quot;NO&quot;" sqref="D67:H67" xr:uid="{00000000-0002-0000-0300-000004000000}"/>
    <dataValidation type="whole" allowBlank="1" showInputMessage="1" showErrorMessage="1" errorTitle="Number of Classes by Grade" error="Must enter a whole number" sqref="D34:H38" xr:uid="{00000000-0002-0000-0300-000005000000}">
      <formula1>0</formula1>
      <formula2>99</formula2>
    </dataValidation>
    <dataValidation type="list" showInputMessage="1" showErrorMessage="1" promptTitle="Grade 5 Level" prompt="Please select the grade level (Elementary or Middle) from the dropdown." sqref="C12" xr:uid="{00000000-0002-0000-0300-000006000000}">
      <formula1>List_Grade5Levels</formula1>
    </dataValidation>
    <dataValidation type="whole" operator="greaterThanOrEqual" allowBlank="1" showInputMessage="1" showErrorMessage="1" errorTitle="Charter Enrollment by Grade" error="Must enter whole number (0-10.000)." sqref="D39:H39 D79:H79 D25:H33 D7:H21" xr:uid="{00000000-0002-0000-0300-000007000000}">
      <formula1>0</formula1>
    </dataValidation>
  </dataValidations>
  <printOptions horizontalCentered="1"/>
  <pageMargins left="0.5" right="0.5" top="0.25" bottom="0.25" header="0.3" footer="0.3"/>
  <pageSetup scale="56" fitToHeight="2" orientation="portrait" r:id="rId1"/>
  <rowBreaks count="1" manualBreakCount="1">
    <brk id="70" max="8" man="1"/>
  </rowBreaks>
  <ignoredErrors>
    <ignoredError sqref="D61:H61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28" yWindow="536" count="1">
        <x14:dataValidation type="list" allowBlank="1" showInputMessage="1" showErrorMessage="1" xr:uid="{00000000-0002-0000-0300-000008000000}">
          <x14:formula1>
            <xm:f>CONTROL!$B$168:$B$846</xm:f>
          </x14:formula1>
          <xm:sqref>C82 C77 C88:C135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3"/>
  </sheetPr>
  <dimension ref="A1:L132"/>
  <sheetViews>
    <sheetView showGridLines="0" zoomScaleNormal="100" zoomScaleSheetLayoutView="100" workbookViewId="0">
      <pane ySplit="7" topLeftCell="A8" activePane="bottomLeft" state="frozen"/>
      <selection activeCell="F7" sqref="F7"/>
      <selection pane="bottomLeft"/>
    </sheetView>
  </sheetViews>
  <sheetFormatPr defaultColWidth="8.81640625" defaultRowHeight="12.5"/>
  <cols>
    <col min="1" max="1" width="1.7265625" style="25" customWidth="1"/>
    <col min="2" max="2" width="34.7265625" style="25" customWidth="1"/>
    <col min="3" max="3" width="13" style="25" customWidth="1"/>
    <col min="4" max="8" width="15.7265625" style="25" customWidth="1"/>
    <col min="9" max="9" width="1.7265625" style="25" customWidth="1"/>
    <col min="10" max="10" width="63.1796875" style="25" customWidth="1"/>
    <col min="11" max="11" width="1.7265625" style="25" customWidth="1"/>
    <col min="12" max="16" width="15.7265625" style="25" customWidth="1"/>
    <col min="17" max="17" width="2.7265625" style="25" customWidth="1"/>
    <col min="18" max="18" width="15.453125" style="25" bestFit="1" customWidth="1"/>
    <col min="19" max="22" width="14.453125" style="25" customWidth="1"/>
    <col min="23" max="16384" width="8.81640625" style="25"/>
  </cols>
  <sheetData>
    <row r="1" spans="1:12" ht="15">
      <c r="A1" s="204"/>
      <c r="B1" s="18"/>
      <c r="C1" s="18"/>
      <c r="D1" s="18"/>
      <c r="E1" s="18"/>
      <c r="F1" s="18"/>
      <c r="G1" s="18"/>
      <c r="H1" s="18"/>
      <c r="I1" s="204"/>
      <c r="J1" s="19"/>
    </row>
    <row r="2" spans="1:12" ht="33" customHeight="1">
      <c r="A2" s="204"/>
      <c r="B2" s="201" t="str">
        <f>IF(CONTROL!J5=0,Mssg1,School)</f>
        <v>Please enter "SCHOOL NAME" on tab "1) School Information"</v>
      </c>
      <c r="C2" s="202"/>
      <c r="D2" s="202"/>
      <c r="E2" s="202"/>
      <c r="F2" s="202"/>
      <c r="G2" s="202"/>
      <c r="H2" s="202"/>
      <c r="I2" s="244"/>
      <c r="J2" s="203"/>
    </row>
    <row r="3" spans="1:12" ht="15" customHeight="1">
      <c r="A3" s="204"/>
      <c r="B3" s="254"/>
      <c r="C3" s="75"/>
      <c r="D3" s="75"/>
      <c r="E3" s="75"/>
      <c r="F3" s="75"/>
      <c r="G3" s="75"/>
      <c r="H3" s="75"/>
      <c r="I3" s="75"/>
      <c r="J3" s="245"/>
    </row>
    <row r="4" spans="1:12" ht="15" customHeight="1">
      <c r="A4" s="204"/>
      <c r="B4" s="380"/>
      <c r="C4" s="195"/>
      <c r="D4" s="253" t="s">
        <v>103</v>
      </c>
      <c r="E4" s="253" t="s">
        <v>104</v>
      </c>
      <c r="F4" s="253" t="s">
        <v>105</v>
      </c>
      <c r="G4" s="253" t="s">
        <v>106</v>
      </c>
      <c r="H4" s="253" t="s">
        <v>107</v>
      </c>
      <c r="I4" s="257"/>
    </row>
    <row r="5" spans="1:12" ht="18.5">
      <c r="A5" s="204"/>
      <c r="B5" s="381"/>
      <c r="C5" s="194" t="s">
        <v>211</v>
      </c>
      <c r="D5" s="391" t="str">
        <f>CONTROL!$G$19</f>
        <v>2026-27</v>
      </c>
      <c r="E5" s="391" t="str">
        <f>CONTROL!$G$20</f>
        <v>2027-28</v>
      </c>
      <c r="F5" s="391" t="str">
        <f>CONTROL!$G$21</f>
        <v>2028-29</v>
      </c>
      <c r="G5" s="391" t="str">
        <f>CONTROL!$G$22</f>
        <v>2029-30</v>
      </c>
      <c r="H5" s="391" t="str">
        <f>CONTROL!$G$23</f>
        <v>2030-31</v>
      </c>
      <c r="I5" s="257"/>
      <c r="L5" s="250"/>
    </row>
    <row r="6" spans="1:12" ht="18.5">
      <c r="A6" s="204"/>
      <c r="B6" s="381"/>
      <c r="C6" s="194" t="s">
        <v>173</v>
      </c>
      <c r="D6" s="395" t="str">
        <f>CONTROL!E92</f>
        <v/>
      </c>
      <c r="E6" s="395" t="str">
        <f>CONTROL!F92</f>
        <v/>
      </c>
      <c r="F6" s="395" t="str">
        <f>CONTROL!G92</f>
        <v/>
      </c>
      <c r="G6" s="395" t="str">
        <f>CONTROL!H92</f>
        <v/>
      </c>
      <c r="H6" s="395" t="str">
        <f>CONTROL!I92</f>
        <v/>
      </c>
      <c r="I6" s="257"/>
      <c r="J6" s="385"/>
    </row>
    <row r="7" spans="1:12" ht="18.5">
      <c r="A7" s="204"/>
      <c r="B7" s="382"/>
      <c r="C7" s="194" t="s">
        <v>174</v>
      </c>
      <c r="D7" s="469" t="str">
        <f ca="1">CONTROL!E57</f>
        <v>Complete Tab 2</v>
      </c>
      <c r="E7" s="469" t="str">
        <f ca="1">CONTROL!F57</f>
        <v>Complete Tab 2</v>
      </c>
      <c r="F7" s="469" t="str">
        <f ca="1">CONTROL!G57</f>
        <v>Complete Tab 2</v>
      </c>
      <c r="G7" s="469" t="str">
        <f ca="1">CONTROL!H57</f>
        <v>Complete Tab 2</v>
      </c>
      <c r="H7" s="469" t="str">
        <f ca="1">CONTROL!I57</f>
        <v>Complete Tab 2</v>
      </c>
      <c r="I7" s="257"/>
      <c r="J7" s="387" t="str">
        <f ca="1">IFERROR(INDEX(CONTROL!$N$53:$N$55,MATCH(CONTROL!$L$55,CONTROL!$M$53:$M$55,0)),"")</f>
        <v xml:space="preserve">Please enter enrollment data for ALL years on Tab 2.  </v>
      </c>
    </row>
    <row r="8" spans="1:12" ht="15.75" customHeight="1">
      <c r="A8" s="204"/>
      <c r="B8" s="256"/>
      <c r="C8" s="251"/>
      <c r="D8" s="252"/>
      <c r="E8" s="252"/>
      <c r="F8" s="252"/>
      <c r="G8" s="252"/>
      <c r="H8" s="252"/>
      <c r="I8" s="204"/>
    </row>
    <row r="9" spans="1:12" ht="33.75" customHeight="1">
      <c r="A9" s="204"/>
      <c r="B9" s="256"/>
      <c r="C9" s="251"/>
      <c r="D9" s="522" t="s">
        <v>233</v>
      </c>
      <c r="E9" s="523"/>
      <c r="F9" s="523"/>
      <c r="G9" s="523"/>
      <c r="H9" s="524"/>
      <c r="I9" s="204"/>
      <c r="J9" s="258" t="s">
        <v>236</v>
      </c>
    </row>
    <row r="10" spans="1:12" ht="15">
      <c r="A10" s="204"/>
      <c r="B10" s="209"/>
      <c r="C10" s="209"/>
      <c r="D10" s="209"/>
      <c r="E10" s="209"/>
      <c r="F10" s="209"/>
      <c r="G10" s="209"/>
      <c r="H10" s="209"/>
      <c r="I10" s="204"/>
      <c r="J10" s="21"/>
    </row>
    <row r="11" spans="1:12" ht="15" customHeight="1">
      <c r="A11" s="204"/>
      <c r="B11" s="22" t="s">
        <v>217</v>
      </c>
      <c r="D11" s="206" t="s">
        <v>210</v>
      </c>
      <c r="E11" s="207"/>
      <c r="F11" s="207"/>
      <c r="G11" s="207"/>
      <c r="H11" s="208"/>
      <c r="I11" s="204"/>
      <c r="J11" s="255" t="s">
        <v>232</v>
      </c>
    </row>
    <row r="12" spans="1:12" ht="15">
      <c r="A12" s="204"/>
      <c r="B12" s="197" t="s">
        <v>123</v>
      </c>
      <c r="C12" s="198"/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210"/>
      <c r="J12" s="241"/>
    </row>
    <row r="13" spans="1:12" ht="15">
      <c r="A13" s="204"/>
      <c r="B13" s="197" t="s">
        <v>124</v>
      </c>
      <c r="C13" s="198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210"/>
      <c r="J13" s="241"/>
    </row>
    <row r="14" spans="1:12" ht="15">
      <c r="A14" s="204"/>
      <c r="B14" s="197" t="s">
        <v>125</v>
      </c>
      <c r="C14" s="198"/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210"/>
      <c r="J14" s="241"/>
    </row>
    <row r="15" spans="1:12" ht="15">
      <c r="A15" s="204"/>
      <c r="B15" s="197" t="s">
        <v>98</v>
      </c>
      <c r="C15" s="198"/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210"/>
      <c r="J15" s="241"/>
    </row>
    <row r="16" spans="1:12" ht="15">
      <c r="A16" s="204"/>
      <c r="B16" s="197" t="s">
        <v>99</v>
      </c>
      <c r="C16" s="198"/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210"/>
      <c r="J16" s="241"/>
    </row>
    <row r="17" spans="1:10" ht="15">
      <c r="A17" s="204"/>
      <c r="B17" s="197" t="s">
        <v>126</v>
      </c>
      <c r="C17" s="198"/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210"/>
      <c r="J17" s="241"/>
    </row>
    <row r="18" spans="1:10" ht="15">
      <c r="A18" s="204"/>
      <c r="B18" s="199" t="s">
        <v>74</v>
      </c>
      <c r="C18" s="198"/>
      <c r="D18" s="23">
        <f t="shared" ref="D18:H18" si="0">SUM(D12:D17)</f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I18" s="211"/>
      <c r="J18" s="249"/>
    </row>
    <row r="19" spans="1:10" ht="15" customHeight="1">
      <c r="A19" s="204"/>
      <c r="B19" s="18"/>
      <c r="D19" s="18"/>
      <c r="E19" s="18"/>
      <c r="F19" s="18"/>
      <c r="G19" s="18"/>
      <c r="H19" s="18"/>
      <c r="I19" s="204"/>
      <c r="J19" s="19"/>
    </row>
    <row r="20" spans="1:10" ht="15" customHeight="1">
      <c r="A20" s="204"/>
      <c r="B20" s="22" t="s">
        <v>218</v>
      </c>
      <c r="D20" s="18"/>
      <c r="E20" s="18"/>
      <c r="F20" s="18"/>
      <c r="G20" s="18"/>
      <c r="H20" s="18"/>
      <c r="I20" s="204"/>
      <c r="J20" s="19"/>
    </row>
    <row r="21" spans="1:10" ht="15" customHeight="1">
      <c r="A21" s="204"/>
      <c r="B21" s="197" t="s">
        <v>50</v>
      </c>
      <c r="C21" s="198"/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210"/>
      <c r="J21" s="241"/>
    </row>
    <row r="22" spans="1:10" ht="15" customHeight="1">
      <c r="A22" s="204"/>
      <c r="B22" s="197" t="s">
        <v>51</v>
      </c>
      <c r="C22" s="198"/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210"/>
      <c r="J22" s="241"/>
    </row>
    <row r="23" spans="1:10" ht="15" customHeight="1">
      <c r="A23" s="204"/>
      <c r="B23" s="197" t="s">
        <v>10</v>
      </c>
      <c r="C23" s="198"/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210"/>
      <c r="J23" s="241"/>
    </row>
    <row r="24" spans="1:10" ht="15" customHeight="1">
      <c r="A24" s="204"/>
      <c r="B24" s="197" t="s">
        <v>11</v>
      </c>
      <c r="C24" s="198"/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210"/>
      <c r="J24" s="241"/>
    </row>
    <row r="25" spans="1:10" ht="15" customHeight="1">
      <c r="A25" s="204"/>
      <c r="B25" s="197" t="s">
        <v>12</v>
      </c>
      <c r="C25" s="198"/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210"/>
      <c r="J25" s="241"/>
    </row>
    <row r="26" spans="1:10" ht="15">
      <c r="A26" s="204"/>
      <c r="B26" s="197" t="s">
        <v>13</v>
      </c>
      <c r="C26" s="198"/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210"/>
      <c r="J26" s="241"/>
    </row>
    <row r="27" spans="1:10" ht="15" customHeight="1">
      <c r="A27" s="204"/>
      <c r="B27" s="197" t="s">
        <v>72</v>
      </c>
      <c r="C27" s="198"/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210"/>
      <c r="J27" s="241"/>
    </row>
    <row r="28" spans="1:10" ht="15" customHeight="1">
      <c r="A28" s="204"/>
      <c r="B28" s="197" t="s">
        <v>28</v>
      </c>
      <c r="C28" s="198"/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210"/>
      <c r="J28" s="241"/>
    </row>
    <row r="29" spans="1:10" ht="20.149999999999999" customHeight="1">
      <c r="A29" s="204"/>
      <c r="B29" s="197" t="s">
        <v>77</v>
      </c>
      <c r="C29" s="198"/>
      <c r="D29" s="196">
        <f t="shared" ref="D29:H29" si="1">SUM(D21:D28)</f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10"/>
      <c r="J29" s="241"/>
    </row>
    <row r="30" spans="1:10" ht="15">
      <c r="A30" s="204"/>
      <c r="B30" s="18"/>
      <c r="D30" s="18"/>
      <c r="E30" s="18"/>
      <c r="F30" s="18"/>
      <c r="G30" s="18"/>
      <c r="H30" s="18"/>
      <c r="I30" s="204"/>
      <c r="J30" s="19"/>
    </row>
    <row r="31" spans="1:10" ht="15" customHeight="1">
      <c r="A31" s="204"/>
      <c r="B31" s="22" t="s">
        <v>219</v>
      </c>
      <c r="D31" s="18"/>
      <c r="E31" s="18"/>
      <c r="F31" s="18"/>
      <c r="G31" s="18"/>
      <c r="H31" s="18"/>
      <c r="I31" s="204"/>
      <c r="J31" s="19"/>
    </row>
    <row r="32" spans="1:10" ht="15">
      <c r="A32" s="204"/>
      <c r="B32" s="197" t="s">
        <v>100</v>
      </c>
      <c r="C32" s="198"/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212"/>
      <c r="J32" s="241"/>
    </row>
    <row r="33" spans="1:11" ht="15" customHeight="1">
      <c r="A33" s="204"/>
      <c r="B33" s="197" t="s">
        <v>101</v>
      </c>
      <c r="C33" s="198"/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212"/>
      <c r="J33" s="241"/>
    </row>
    <row r="34" spans="1:11" ht="15" customHeight="1">
      <c r="A34" s="204"/>
      <c r="B34" s="197" t="s">
        <v>102</v>
      </c>
      <c r="C34" s="198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212"/>
      <c r="J34" s="241"/>
    </row>
    <row r="35" spans="1:11" ht="15" customHeight="1">
      <c r="A35" s="204"/>
      <c r="B35" s="197" t="s">
        <v>7</v>
      </c>
      <c r="C35" s="198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212"/>
      <c r="J35" s="241"/>
    </row>
    <row r="36" spans="1:11" ht="15">
      <c r="A36" s="204"/>
      <c r="B36" s="197" t="s">
        <v>28</v>
      </c>
      <c r="C36" s="198"/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212"/>
      <c r="J36" s="241"/>
    </row>
    <row r="37" spans="1:11" ht="20.149999999999999" customHeight="1">
      <c r="A37" s="204"/>
      <c r="B37" s="199" t="s">
        <v>79</v>
      </c>
      <c r="C37" s="198"/>
      <c r="D37" s="23">
        <f t="shared" ref="D37:H37" si="2">SUM(D32:D36)</f>
        <v>0</v>
      </c>
      <c r="E37" s="23">
        <f t="shared" si="2"/>
        <v>0</v>
      </c>
      <c r="F37" s="23">
        <f t="shared" si="2"/>
        <v>0</v>
      </c>
      <c r="G37" s="23">
        <f t="shared" si="2"/>
        <v>0</v>
      </c>
      <c r="H37" s="23">
        <f t="shared" si="2"/>
        <v>0</v>
      </c>
      <c r="I37" s="213"/>
      <c r="J37" s="241"/>
    </row>
    <row r="38" spans="1:11" ht="15">
      <c r="A38" s="204"/>
      <c r="B38" s="18"/>
      <c r="D38" s="18"/>
      <c r="E38" s="18"/>
      <c r="F38" s="18"/>
      <c r="G38" s="18"/>
      <c r="H38" s="18"/>
      <c r="I38" s="204"/>
      <c r="J38" s="19"/>
    </row>
    <row r="39" spans="1:11" ht="20.149999999999999" customHeight="1">
      <c r="A39" s="205"/>
      <c r="B39" s="200" t="s">
        <v>216</v>
      </c>
      <c r="C39" s="198"/>
      <c r="D39" s="23">
        <f t="shared" ref="D39:H39" si="3">+D18+D29+D37</f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  <c r="I39" s="214"/>
      <c r="J39" s="241"/>
    </row>
    <row r="40" spans="1:11" ht="20.149999999999999" customHeight="1">
      <c r="A40" s="205"/>
      <c r="B40" s="246"/>
      <c r="D40" s="247"/>
      <c r="E40" s="247"/>
      <c r="F40" s="247"/>
      <c r="G40" s="247"/>
      <c r="H40" s="247"/>
      <c r="I40" s="248"/>
      <c r="J40" s="247"/>
    </row>
    <row r="41" spans="1:11" ht="15.75" customHeight="1">
      <c r="A41"/>
      <c r="B41"/>
      <c r="C41"/>
      <c r="D41"/>
      <c r="E41"/>
      <c r="F41"/>
      <c r="G41"/>
      <c r="H41"/>
      <c r="I41"/>
      <c r="J41"/>
    </row>
    <row r="42" spans="1:11" ht="15" customHeight="1">
      <c r="A42"/>
      <c r="B42"/>
      <c r="C42"/>
      <c r="D42"/>
      <c r="E42"/>
      <c r="F42"/>
      <c r="G42"/>
      <c r="H42"/>
      <c r="I42"/>
      <c r="J42"/>
    </row>
    <row r="43" spans="1:11" ht="15" customHeight="1">
      <c r="A43"/>
      <c r="B43"/>
      <c r="C43"/>
      <c r="D43"/>
      <c r="E43"/>
      <c r="F43"/>
      <c r="G43"/>
      <c r="H43"/>
      <c r="I43"/>
      <c r="J43"/>
    </row>
    <row r="44" spans="1:11" ht="15" customHeight="1">
      <c r="A44"/>
      <c r="B44"/>
      <c r="C44"/>
      <c r="D44"/>
      <c r="E44"/>
      <c r="F44"/>
      <c r="G44"/>
      <c r="H44"/>
      <c r="I44"/>
      <c r="J44"/>
    </row>
    <row r="45" spans="1:11" ht="15" customHeight="1">
      <c r="A45"/>
      <c r="B45"/>
      <c r="C45"/>
      <c r="D45"/>
      <c r="E45"/>
      <c r="F45"/>
      <c r="G45"/>
      <c r="H45"/>
      <c r="I45"/>
      <c r="J45"/>
    </row>
    <row r="46" spans="1:11" ht="15" customHeight="1">
      <c r="A46"/>
      <c r="B46"/>
      <c r="C46"/>
      <c r="D46"/>
      <c r="E46"/>
      <c r="F46"/>
      <c r="G46"/>
      <c r="H46"/>
      <c r="I46"/>
      <c r="J46"/>
    </row>
    <row r="47" spans="1:11" ht="33.75" customHeight="1">
      <c r="B47"/>
      <c r="C47"/>
      <c r="D47"/>
      <c r="E47"/>
      <c r="F47"/>
      <c r="G47"/>
      <c r="H47"/>
      <c r="I47"/>
      <c r="J47"/>
      <c r="K47"/>
    </row>
    <row r="48" spans="1:11" ht="15" customHeight="1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  <row r="64" spans="2:11">
      <c r="B64"/>
      <c r="C64"/>
      <c r="D64"/>
      <c r="E64"/>
      <c r="F64"/>
      <c r="G64"/>
      <c r="H64"/>
      <c r="I64"/>
      <c r="J64"/>
      <c r="K64"/>
    </row>
    <row r="65" spans="2:11">
      <c r="B65"/>
      <c r="C65"/>
      <c r="D65"/>
      <c r="E65"/>
      <c r="F65"/>
      <c r="G65"/>
      <c r="H65"/>
      <c r="I65"/>
      <c r="J65"/>
      <c r="K65"/>
    </row>
    <row r="66" spans="2:11">
      <c r="B66"/>
      <c r="C66"/>
      <c r="D66"/>
      <c r="E66"/>
      <c r="F66"/>
      <c r="G66"/>
      <c r="H66"/>
      <c r="I66"/>
      <c r="J66"/>
      <c r="K66"/>
    </row>
    <row r="67" spans="2:11">
      <c r="B67"/>
      <c r="C67"/>
      <c r="D67"/>
      <c r="E67"/>
      <c r="F67"/>
      <c r="G67"/>
      <c r="H67"/>
      <c r="I67"/>
      <c r="J67"/>
      <c r="K67"/>
    </row>
    <row r="68" spans="2:11">
      <c r="B68"/>
      <c r="C68"/>
      <c r="D68"/>
      <c r="E68"/>
      <c r="F68"/>
      <c r="G68"/>
      <c r="H68"/>
      <c r="I68"/>
      <c r="J68"/>
      <c r="K68"/>
    </row>
    <row r="69" spans="2:11">
      <c r="B69"/>
      <c r="C69"/>
      <c r="D69"/>
      <c r="E69"/>
      <c r="F69"/>
      <c r="G69"/>
      <c r="H69"/>
      <c r="I69"/>
      <c r="J69"/>
      <c r="K69"/>
    </row>
    <row r="70" spans="2:11">
      <c r="B70"/>
      <c r="C70"/>
      <c r="D70"/>
      <c r="E70"/>
      <c r="F70"/>
      <c r="G70"/>
      <c r="H70"/>
      <c r="I70"/>
      <c r="J70"/>
      <c r="K70"/>
    </row>
    <row r="71" spans="2:11">
      <c r="B71"/>
      <c r="C71"/>
      <c r="D71"/>
      <c r="E71"/>
      <c r="F71"/>
      <c r="G71"/>
      <c r="H71"/>
      <c r="I71"/>
      <c r="J71"/>
      <c r="K71"/>
    </row>
    <row r="72" spans="2:11">
      <c r="B72"/>
      <c r="C72"/>
      <c r="D72"/>
      <c r="E72"/>
      <c r="F72"/>
      <c r="G72"/>
      <c r="H72"/>
      <c r="I72"/>
      <c r="J72"/>
      <c r="K72"/>
    </row>
    <row r="73" spans="2:11">
      <c r="B73"/>
      <c r="C73"/>
      <c r="D73"/>
      <c r="E73"/>
      <c r="F73"/>
      <c r="G73"/>
      <c r="H73"/>
      <c r="I73"/>
      <c r="J73"/>
      <c r="K73"/>
    </row>
    <row r="74" spans="2:11">
      <c r="B74"/>
      <c r="C74"/>
      <c r="D74"/>
      <c r="E74"/>
      <c r="F74"/>
      <c r="G74"/>
      <c r="H74"/>
      <c r="I74"/>
      <c r="J74"/>
      <c r="K74"/>
    </row>
    <row r="75" spans="2:11">
      <c r="B75"/>
      <c r="C75"/>
      <c r="D75"/>
      <c r="E75"/>
      <c r="F75"/>
      <c r="G75"/>
      <c r="H75"/>
      <c r="I75"/>
      <c r="J75"/>
      <c r="K75"/>
    </row>
    <row r="76" spans="2:11">
      <c r="B76"/>
      <c r="C76"/>
      <c r="D76"/>
      <c r="E76"/>
      <c r="F76"/>
      <c r="G76"/>
      <c r="H76"/>
      <c r="I76"/>
      <c r="J76"/>
      <c r="K76"/>
    </row>
    <row r="77" spans="2:11">
      <c r="B77"/>
      <c r="C77"/>
      <c r="D77"/>
      <c r="E77"/>
      <c r="F77"/>
      <c r="G77"/>
      <c r="H77"/>
      <c r="I77"/>
      <c r="J77"/>
      <c r="K77"/>
    </row>
    <row r="78" spans="2:11">
      <c r="B78"/>
      <c r="C78"/>
      <c r="D78"/>
      <c r="E78"/>
      <c r="F78"/>
      <c r="G78"/>
      <c r="H78"/>
      <c r="I78"/>
      <c r="J78"/>
      <c r="K78"/>
    </row>
    <row r="79" spans="2:11">
      <c r="B79"/>
      <c r="C79"/>
      <c r="D79"/>
      <c r="E79"/>
      <c r="F79"/>
      <c r="G79"/>
      <c r="H79"/>
      <c r="I79"/>
      <c r="J79"/>
      <c r="K79"/>
    </row>
    <row r="80" spans="2:11">
      <c r="B80"/>
      <c r="C80"/>
      <c r="D80"/>
      <c r="E80"/>
      <c r="F80"/>
      <c r="G80"/>
      <c r="H80"/>
      <c r="I80"/>
      <c r="J80"/>
      <c r="K80"/>
    </row>
    <row r="81" spans="2:11">
      <c r="B81"/>
      <c r="C81"/>
      <c r="D81"/>
      <c r="E81"/>
      <c r="F81"/>
      <c r="G81"/>
      <c r="H81"/>
      <c r="I81"/>
      <c r="J81"/>
      <c r="K81"/>
    </row>
    <row r="82" spans="2:11">
      <c r="B82"/>
      <c r="C82"/>
      <c r="D82"/>
      <c r="E82"/>
      <c r="F82"/>
      <c r="G82"/>
      <c r="H82"/>
      <c r="I82"/>
      <c r="J82"/>
      <c r="K82"/>
    </row>
    <row r="83" spans="2:11">
      <c r="B83"/>
      <c r="C83"/>
      <c r="D83"/>
      <c r="E83"/>
      <c r="F83"/>
      <c r="G83"/>
      <c r="H83"/>
      <c r="I83"/>
      <c r="J83"/>
      <c r="K83"/>
    </row>
    <row r="84" spans="2:11">
      <c r="B84"/>
      <c r="C84"/>
      <c r="D84"/>
      <c r="E84"/>
      <c r="F84"/>
      <c r="G84"/>
      <c r="H84"/>
      <c r="I84"/>
      <c r="J84"/>
      <c r="K84"/>
    </row>
    <row r="85" spans="2:11">
      <c r="B85"/>
      <c r="C85"/>
      <c r="D85"/>
      <c r="E85"/>
      <c r="F85"/>
      <c r="G85"/>
      <c r="H85"/>
      <c r="I85"/>
      <c r="J85"/>
      <c r="K85"/>
    </row>
    <row r="86" spans="2:11">
      <c r="B86"/>
      <c r="C86"/>
      <c r="D86"/>
      <c r="E86"/>
      <c r="F86"/>
      <c r="G86"/>
      <c r="H86"/>
      <c r="I86"/>
      <c r="J86"/>
      <c r="K86"/>
    </row>
    <row r="87" spans="2:11">
      <c r="B87"/>
      <c r="C87"/>
      <c r="D87"/>
      <c r="E87"/>
      <c r="F87"/>
      <c r="G87"/>
      <c r="H87"/>
      <c r="I87"/>
      <c r="J87"/>
      <c r="K87"/>
    </row>
    <row r="88" spans="2:11">
      <c r="B88"/>
      <c r="C88"/>
      <c r="D88"/>
      <c r="E88"/>
      <c r="F88"/>
      <c r="G88"/>
      <c r="H88"/>
      <c r="I88"/>
      <c r="J88"/>
      <c r="K88"/>
    </row>
    <row r="89" spans="2:11">
      <c r="B89"/>
      <c r="C89"/>
      <c r="D89"/>
      <c r="E89"/>
      <c r="F89"/>
      <c r="G89"/>
      <c r="H89"/>
      <c r="I89"/>
      <c r="J89"/>
      <c r="K89"/>
    </row>
    <row r="90" spans="2:11">
      <c r="B90"/>
      <c r="C90"/>
      <c r="D90"/>
      <c r="E90"/>
      <c r="F90"/>
      <c r="G90"/>
      <c r="H90"/>
      <c r="I90"/>
      <c r="J90"/>
      <c r="K90"/>
    </row>
    <row r="91" spans="2:11">
      <c r="B91"/>
      <c r="C91"/>
      <c r="D91"/>
      <c r="E91"/>
      <c r="F91"/>
      <c r="G91"/>
      <c r="H91"/>
      <c r="I91"/>
      <c r="J91"/>
      <c r="K91"/>
    </row>
    <row r="92" spans="2:11">
      <c r="B92"/>
      <c r="C92"/>
      <c r="D92"/>
      <c r="E92"/>
      <c r="F92"/>
      <c r="G92"/>
      <c r="H92"/>
      <c r="I92"/>
      <c r="J92"/>
      <c r="K92"/>
    </row>
    <row r="93" spans="2:11">
      <c r="B93"/>
      <c r="C93"/>
      <c r="D93"/>
      <c r="E93"/>
      <c r="F93"/>
      <c r="G93"/>
      <c r="H93"/>
      <c r="I93"/>
      <c r="J93"/>
      <c r="K93"/>
    </row>
    <row r="94" spans="2:11">
      <c r="B94"/>
      <c r="C94"/>
      <c r="D94"/>
      <c r="E94"/>
      <c r="F94"/>
      <c r="G94"/>
      <c r="H94"/>
      <c r="I94"/>
      <c r="J94"/>
      <c r="K94"/>
    </row>
    <row r="95" spans="2:11">
      <c r="B95"/>
      <c r="C95"/>
      <c r="D95"/>
      <c r="E95"/>
      <c r="F95"/>
      <c r="G95"/>
      <c r="H95"/>
      <c r="I95"/>
      <c r="J95"/>
      <c r="K95"/>
    </row>
    <row r="96" spans="2:11">
      <c r="B96"/>
      <c r="C96"/>
      <c r="D96"/>
      <c r="E96"/>
      <c r="F96"/>
      <c r="G96"/>
      <c r="H96"/>
      <c r="I96"/>
      <c r="J96"/>
      <c r="K96"/>
    </row>
    <row r="97" spans="2:11">
      <c r="B97"/>
      <c r="C97"/>
      <c r="D97"/>
      <c r="E97"/>
      <c r="F97"/>
      <c r="G97"/>
      <c r="H97"/>
      <c r="I97"/>
      <c r="J97"/>
      <c r="K97"/>
    </row>
    <row r="98" spans="2:11">
      <c r="B98"/>
      <c r="C98"/>
      <c r="D98"/>
      <c r="E98"/>
      <c r="F98"/>
      <c r="G98"/>
      <c r="H98"/>
      <c r="I98"/>
      <c r="J98"/>
      <c r="K98"/>
    </row>
    <row r="99" spans="2:11">
      <c r="B99"/>
      <c r="C99"/>
      <c r="D99"/>
      <c r="E99"/>
      <c r="F99"/>
      <c r="G99"/>
      <c r="H99"/>
      <c r="I99"/>
      <c r="J99"/>
      <c r="K99"/>
    </row>
    <row r="100" spans="2:11">
      <c r="B100"/>
      <c r="C100"/>
      <c r="D100"/>
      <c r="E100"/>
      <c r="F100"/>
      <c r="G100"/>
      <c r="H100"/>
      <c r="I100"/>
      <c r="J100"/>
      <c r="K100"/>
    </row>
    <row r="101" spans="2:11">
      <c r="B101"/>
      <c r="C101"/>
      <c r="D101"/>
      <c r="E101"/>
      <c r="F101"/>
      <c r="G101"/>
      <c r="H101"/>
      <c r="I101"/>
      <c r="J101"/>
      <c r="K101"/>
    </row>
    <row r="102" spans="2:11">
      <c r="B102"/>
      <c r="C102"/>
      <c r="D102"/>
      <c r="E102"/>
      <c r="F102"/>
      <c r="G102"/>
      <c r="H102"/>
      <c r="I102"/>
      <c r="J102"/>
      <c r="K102"/>
    </row>
    <row r="103" spans="2:11">
      <c r="B103"/>
      <c r="C103"/>
      <c r="D103"/>
      <c r="E103"/>
      <c r="F103"/>
      <c r="G103"/>
      <c r="H103"/>
      <c r="I103"/>
      <c r="J103"/>
      <c r="K103"/>
    </row>
    <row r="104" spans="2:11">
      <c r="B104"/>
      <c r="C104"/>
      <c r="D104"/>
      <c r="E104"/>
      <c r="F104"/>
      <c r="G104"/>
      <c r="H104"/>
      <c r="I104"/>
      <c r="J104"/>
      <c r="K104"/>
    </row>
    <row r="105" spans="2:11">
      <c r="B105"/>
      <c r="C105"/>
      <c r="D105"/>
      <c r="E105"/>
      <c r="F105"/>
      <c r="G105"/>
      <c r="H105"/>
      <c r="I105"/>
      <c r="J105"/>
      <c r="K105"/>
    </row>
    <row r="106" spans="2:11">
      <c r="B106"/>
      <c r="C106"/>
      <c r="D106"/>
      <c r="E106"/>
      <c r="F106"/>
      <c r="G106"/>
      <c r="H106"/>
      <c r="I106"/>
      <c r="J106"/>
      <c r="K106"/>
    </row>
    <row r="107" spans="2:11">
      <c r="B107"/>
      <c r="C107"/>
      <c r="D107"/>
      <c r="E107"/>
      <c r="F107"/>
      <c r="G107"/>
      <c r="H107"/>
      <c r="I107"/>
      <c r="J107"/>
      <c r="K107"/>
    </row>
    <row r="108" spans="2:11">
      <c r="B108"/>
      <c r="C108"/>
      <c r="D108"/>
      <c r="E108"/>
      <c r="F108"/>
      <c r="G108"/>
      <c r="H108"/>
      <c r="I108"/>
      <c r="J108"/>
      <c r="K108"/>
    </row>
    <row r="109" spans="2:11">
      <c r="B109"/>
      <c r="C109"/>
      <c r="D109"/>
      <c r="E109"/>
      <c r="F109"/>
      <c r="G109"/>
      <c r="H109"/>
      <c r="I109"/>
      <c r="J109"/>
      <c r="K109"/>
    </row>
    <row r="110" spans="2:11">
      <c r="B110"/>
      <c r="C110"/>
      <c r="D110"/>
      <c r="E110"/>
      <c r="F110"/>
      <c r="G110"/>
      <c r="H110"/>
      <c r="I110"/>
      <c r="J110"/>
      <c r="K110"/>
    </row>
    <row r="111" spans="2:11">
      <c r="B111"/>
      <c r="C111"/>
      <c r="D111"/>
      <c r="E111"/>
      <c r="F111"/>
      <c r="G111"/>
      <c r="H111"/>
      <c r="I111"/>
      <c r="J111"/>
      <c r="K111"/>
    </row>
    <row r="112" spans="2:11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  <row r="122" spans="2:11">
      <c r="B122"/>
      <c r="C122"/>
      <c r="D122"/>
      <c r="E122"/>
      <c r="F122"/>
      <c r="G122"/>
      <c r="H122"/>
      <c r="I122"/>
      <c r="J122"/>
      <c r="K122"/>
    </row>
    <row r="123" spans="2:11">
      <c r="B123"/>
      <c r="C123"/>
      <c r="D123"/>
      <c r="E123"/>
      <c r="F123"/>
      <c r="G123"/>
      <c r="H123"/>
      <c r="I123"/>
      <c r="J123"/>
      <c r="K123"/>
    </row>
    <row r="124" spans="2:11">
      <c r="B124"/>
      <c r="C124"/>
      <c r="D124"/>
      <c r="E124"/>
      <c r="F124"/>
      <c r="G124"/>
      <c r="H124"/>
      <c r="I124"/>
      <c r="J124"/>
      <c r="K124"/>
    </row>
    <row r="125" spans="2:11">
      <c r="B125"/>
      <c r="C125"/>
      <c r="D125"/>
      <c r="E125"/>
      <c r="F125"/>
      <c r="G125"/>
      <c r="H125"/>
      <c r="I125"/>
      <c r="J125"/>
      <c r="K125"/>
    </row>
    <row r="126" spans="2:11">
      <c r="B126"/>
      <c r="C126"/>
      <c r="D126"/>
      <c r="E126"/>
      <c r="F126"/>
      <c r="G126"/>
      <c r="H126"/>
      <c r="I126"/>
      <c r="J126"/>
      <c r="K126"/>
    </row>
    <row r="127" spans="2:11">
      <c r="B127"/>
      <c r="C127"/>
      <c r="D127"/>
      <c r="E127"/>
      <c r="F127"/>
      <c r="G127"/>
      <c r="H127"/>
      <c r="I127"/>
      <c r="J127"/>
      <c r="K127"/>
    </row>
    <row r="128" spans="2:11">
      <c r="B128"/>
      <c r="C128"/>
      <c r="D128"/>
      <c r="E128"/>
      <c r="F128"/>
      <c r="G128"/>
      <c r="H128"/>
      <c r="I128"/>
      <c r="J128"/>
      <c r="K128"/>
    </row>
    <row r="129" spans="2:11">
      <c r="B129"/>
      <c r="C129"/>
      <c r="D129"/>
      <c r="E129"/>
      <c r="F129"/>
      <c r="G129"/>
      <c r="H129"/>
      <c r="I129"/>
      <c r="J129"/>
      <c r="K129"/>
    </row>
    <row r="130" spans="2:11">
      <c r="B130"/>
      <c r="C130"/>
      <c r="D130"/>
      <c r="E130"/>
      <c r="F130"/>
      <c r="G130"/>
      <c r="H130"/>
      <c r="I130"/>
      <c r="J130"/>
      <c r="K130"/>
    </row>
    <row r="131" spans="2:11">
      <c r="B131"/>
      <c r="C131"/>
      <c r="D131"/>
      <c r="E131"/>
      <c r="F131"/>
      <c r="G131"/>
      <c r="H131"/>
      <c r="I131"/>
      <c r="J131"/>
      <c r="K131"/>
    </row>
    <row r="132" spans="2:11">
      <c r="B132"/>
      <c r="C132"/>
      <c r="D132"/>
      <c r="E132"/>
      <c r="F132"/>
      <c r="G132"/>
      <c r="H132"/>
      <c r="I132"/>
      <c r="J132"/>
      <c r="K132"/>
    </row>
  </sheetData>
  <sheetProtection algorithmName="SHA-512" hashValue="3xKNPQm7i+KoAPHDA1cgyhwbQtB7+wVYhqRkHyiGrf2ruestPRBfZXQvsYiEDGvTuHaTbcePA4EQFIx7N7KjSA==" saltValue="OGxkbGo6OKbmVhy47Qbwrw==" spinCount="100000" sheet="1" objects="1" scenarios="1"/>
  <mergeCells count="1">
    <mergeCell ref="D9:H9"/>
  </mergeCells>
  <conditionalFormatting sqref="B2:J2">
    <cfRule type="expression" dxfId="5" priority="3">
      <formula>School="Enter School Name Here"</formula>
    </cfRule>
  </conditionalFormatting>
  <conditionalFormatting sqref="J7">
    <cfRule type="notContainsBlanks" dxfId="4" priority="4">
      <formula>LEN(TRIM(J7))&gt;0</formula>
    </cfRule>
  </conditionalFormatting>
  <printOptions horizontalCentered="1"/>
  <pageMargins left="0.35" right="0.35" top="0.5" bottom="0.25" header="0.5" footer="0.3"/>
  <pageSetup scale="70" orientation="landscape" r:id="rId1"/>
  <rowBreaks count="1" manualBreakCount="1">
    <brk id="40" max="10" man="1"/>
  </rowBreaks>
  <colBreaks count="1" manualBreakCount="1">
    <brk id="17" min="1" max="41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indexed="56"/>
  </sheetPr>
  <dimension ref="B1:N206"/>
  <sheetViews>
    <sheetView showGridLines="0" showWhiteSpace="0" zoomScaleNormal="100" zoomScaleSheetLayoutView="90" workbookViewId="0">
      <pane ySplit="12" topLeftCell="A13" activePane="bottomLeft" state="frozen"/>
      <selection activeCell="F7" sqref="F7"/>
      <selection pane="bottomLeft" activeCell="G6" sqref="G6"/>
    </sheetView>
  </sheetViews>
  <sheetFormatPr defaultColWidth="8.81640625" defaultRowHeight="15"/>
  <cols>
    <col min="1" max="1" width="3.7265625" style="86" customWidth="1"/>
    <col min="2" max="3" width="2.26953125" style="86" customWidth="1"/>
    <col min="4" max="4" width="25.7265625" style="86" customWidth="1"/>
    <col min="5" max="5" width="40.7265625" style="87" customWidth="1"/>
    <col min="6" max="6" width="2.7265625" style="87" customWidth="1"/>
    <col min="7" max="7" width="16.26953125" style="88" bestFit="1" customWidth="1"/>
    <col min="8" max="8" width="2.7265625" style="89" customWidth="1"/>
    <col min="9" max="13" width="13.7265625" style="89" customWidth="1"/>
    <col min="14" max="14" width="55.7265625" style="90" customWidth="1"/>
    <col min="15" max="16384" width="8.81640625" style="86"/>
  </cols>
  <sheetData>
    <row r="1" spans="2:14" ht="15.5" thickBot="1"/>
    <row r="2" spans="2:14" s="87" customFormat="1" ht="16.5" customHeight="1" thickTop="1">
      <c r="B2" s="525" t="s">
        <v>237</v>
      </c>
      <c r="C2" s="526"/>
      <c r="D2" s="526"/>
      <c r="E2" s="526"/>
      <c r="F2" s="527"/>
      <c r="G2" s="536" t="str">
        <f>IF(CONTROL!J5=0,Mssg1,School)</f>
        <v>Please enter "SCHOOL NAME" on tab "1) School Information"</v>
      </c>
      <c r="H2" s="537"/>
      <c r="I2" s="537"/>
      <c r="J2" s="537"/>
      <c r="K2" s="537"/>
      <c r="L2" s="537"/>
      <c r="M2" s="537"/>
      <c r="N2" s="365"/>
    </row>
    <row r="3" spans="2:14" s="87" customFormat="1" ht="14.25" customHeight="1">
      <c r="B3" s="528"/>
      <c r="C3" s="529"/>
      <c r="D3" s="529"/>
      <c r="E3" s="529"/>
      <c r="F3" s="530"/>
      <c r="G3" s="538"/>
      <c r="H3" s="539"/>
      <c r="I3" s="539"/>
      <c r="J3" s="539"/>
      <c r="K3" s="539"/>
      <c r="L3" s="539"/>
      <c r="M3" s="539"/>
      <c r="N3" s="366" t="s">
        <v>97</v>
      </c>
    </row>
    <row r="4" spans="2:14" s="87" customFormat="1" ht="14.25" customHeight="1">
      <c r="B4" s="531"/>
      <c r="C4" s="532"/>
      <c r="D4" s="532"/>
      <c r="E4" s="532"/>
      <c r="F4" s="533"/>
      <c r="G4" s="534" t="s">
        <v>109</v>
      </c>
      <c r="H4" s="535"/>
      <c r="I4" s="535"/>
      <c r="J4" s="535"/>
      <c r="K4" s="535"/>
      <c r="L4" s="535"/>
      <c r="M4" s="535"/>
      <c r="N4" s="366"/>
    </row>
    <row r="5" spans="2:14" s="87" customFormat="1" ht="30">
      <c r="B5" s="546" t="s">
        <v>515</v>
      </c>
      <c r="C5" s="547"/>
      <c r="D5" s="547"/>
      <c r="E5" s="547"/>
      <c r="F5" s="548"/>
      <c r="G5" s="534" t="str">
        <f>CONTROL!$G$19&amp;" THROUGH "&amp;CONTROL!$G$23</f>
        <v>2026-27 THROUGH 2030-31</v>
      </c>
      <c r="H5" s="535"/>
      <c r="I5" s="535"/>
      <c r="J5" s="535"/>
      <c r="K5" s="535"/>
      <c r="L5" s="535"/>
      <c r="M5" s="535"/>
      <c r="N5" s="367" t="s">
        <v>238</v>
      </c>
    </row>
    <row r="6" spans="2:14" s="87" customFormat="1">
      <c r="B6" s="91" t="s">
        <v>21</v>
      </c>
      <c r="C6" s="92"/>
      <c r="D6" s="92"/>
      <c r="E6" s="93"/>
      <c r="F6" s="93"/>
      <c r="G6" s="94"/>
      <c r="H6" s="95"/>
      <c r="I6" s="96">
        <f>I66</f>
        <v>0</v>
      </c>
      <c r="J6" s="96">
        <f>J66</f>
        <v>0</v>
      </c>
      <c r="K6" s="96">
        <f>K66</f>
        <v>0</v>
      </c>
      <c r="L6" s="96">
        <f>L66</f>
        <v>0</v>
      </c>
      <c r="M6" s="341">
        <f>M66</f>
        <v>0</v>
      </c>
      <c r="N6" s="368"/>
    </row>
    <row r="7" spans="2:14" s="87" customFormat="1">
      <c r="B7" s="97" t="s">
        <v>0</v>
      </c>
      <c r="C7" s="98"/>
      <c r="D7" s="98"/>
      <c r="G7" s="88"/>
      <c r="H7" s="99"/>
      <c r="I7" s="100">
        <f>I158</f>
        <v>0</v>
      </c>
      <c r="J7" s="100">
        <f>J158</f>
        <v>0</v>
      </c>
      <c r="K7" s="100">
        <f>K158</f>
        <v>0</v>
      </c>
      <c r="L7" s="100">
        <f>L158</f>
        <v>0</v>
      </c>
      <c r="M7" s="342">
        <f>M158</f>
        <v>0</v>
      </c>
      <c r="N7" s="368"/>
    </row>
    <row r="8" spans="2:14" s="87" customFormat="1">
      <c r="B8" s="97" t="s">
        <v>130</v>
      </c>
      <c r="C8" s="98"/>
      <c r="D8" s="98"/>
      <c r="G8" s="88"/>
      <c r="H8" s="99"/>
      <c r="I8" s="100">
        <f>I6-I7</f>
        <v>0</v>
      </c>
      <c r="J8" s="100">
        <f>J160</f>
        <v>0</v>
      </c>
      <c r="K8" s="100">
        <f>K160</f>
        <v>0</v>
      </c>
      <c r="L8" s="100">
        <f>L160</f>
        <v>0</v>
      </c>
      <c r="M8" s="342">
        <f>M160</f>
        <v>0</v>
      </c>
      <c r="N8" s="368"/>
    </row>
    <row r="9" spans="2:14" s="87" customFormat="1">
      <c r="B9" s="317" t="s">
        <v>260</v>
      </c>
      <c r="C9" s="318"/>
      <c r="D9" s="318"/>
      <c r="E9" s="101"/>
      <c r="F9" s="101"/>
      <c r="G9" s="102"/>
      <c r="H9" s="103"/>
      <c r="I9" s="319">
        <f>I179</f>
        <v>0</v>
      </c>
      <c r="J9" s="319">
        <f>J179</f>
        <v>0</v>
      </c>
      <c r="K9" s="319">
        <f>K179</f>
        <v>0</v>
      </c>
      <c r="L9" s="319">
        <f>L179</f>
        <v>0</v>
      </c>
      <c r="M9" s="343">
        <f>M179</f>
        <v>0</v>
      </c>
      <c r="N9" s="368"/>
    </row>
    <row r="10" spans="2:14" s="87" customFormat="1" ht="8.15" customHeight="1">
      <c r="B10" s="105"/>
      <c r="G10" s="88"/>
      <c r="H10" s="89"/>
      <c r="I10" s="89"/>
      <c r="J10" s="89"/>
      <c r="K10" s="89"/>
      <c r="L10" s="89"/>
      <c r="M10" s="89"/>
      <c r="N10" s="369"/>
    </row>
    <row r="11" spans="2:14" s="87" customFormat="1">
      <c r="B11" s="543"/>
      <c r="C11" s="544"/>
      <c r="D11" s="544"/>
      <c r="E11" s="544"/>
      <c r="F11" s="106"/>
      <c r="G11" s="545"/>
      <c r="H11" s="542"/>
      <c r="I11" s="96" t="s">
        <v>103</v>
      </c>
      <c r="J11" s="107" t="s">
        <v>104</v>
      </c>
      <c r="K11" s="107" t="s">
        <v>105</v>
      </c>
      <c r="L11" s="107" t="s">
        <v>106</v>
      </c>
      <c r="M11" s="344" t="s">
        <v>107</v>
      </c>
      <c r="N11" s="369"/>
    </row>
    <row r="12" spans="2:14" s="109" customFormat="1">
      <c r="B12" s="543"/>
      <c r="C12" s="544"/>
      <c r="D12" s="544"/>
      <c r="E12" s="544"/>
      <c r="F12" s="106"/>
      <c r="G12" s="545"/>
      <c r="H12" s="542"/>
      <c r="I12" s="108" t="str">
        <f>CONTROL!G19</f>
        <v>2026-27</v>
      </c>
      <c r="J12" s="108" t="str">
        <f>CONTROL!G20</f>
        <v>2027-28</v>
      </c>
      <c r="K12" s="108" t="str">
        <f>CONTROL!G21</f>
        <v>2028-29</v>
      </c>
      <c r="L12" s="108" t="str">
        <f>CONTROL!G22</f>
        <v>2029-30</v>
      </c>
      <c r="M12" s="345" t="str">
        <f>CONTROL!G23</f>
        <v>2030-31</v>
      </c>
      <c r="N12" s="370"/>
    </row>
    <row r="13" spans="2:14" s="109" customFormat="1" ht="5.25" customHeight="1">
      <c r="B13" s="110"/>
      <c r="C13" s="106"/>
      <c r="D13" s="106"/>
      <c r="E13" s="106"/>
      <c r="F13" s="106"/>
      <c r="G13" s="111"/>
      <c r="H13" s="112"/>
      <c r="I13" s="113"/>
      <c r="J13" s="113"/>
      <c r="K13" s="113"/>
      <c r="L13" s="113"/>
      <c r="M13" s="113"/>
      <c r="N13" s="370"/>
    </row>
    <row r="14" spans="2:14" s="104" customFormat="1">
      <c r="B14" s="97" t="s">
        <v>22</v>
      </c>
      <c r="C14" s="98"/>
      <c r="D14" s="98"/>
      <c r="G14" s="114"/>
      <c r="H14" s="115"/>
      <c r="I14" s="540" t="s">
        <v>108</v>
      </c>
      <c r="J14" s="540"/>
      <c r="K14" s="540"/>
      <c r="L14" s="540"/>
      <c r="M14" s="541"/>
      <c r="N14" s="371"/>
    </row>
    <row r="15" spans="2:14" s="104" customFormat="1">
      <c r="B15" s="97"/>
      <c r="C15" s="98" t="s">
        <v>23</v>
      </c>
      <c r="D15" s="98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470"/>
    </row>
    <row r="16" spans="2:14" s="104" customFormat="1" ht="30">
      <c r="B16" s="117"/>
      <c r="C16" s="86"/>
      <c r="D16" s="87" t="s">
        <v>20</v>
      </c>
      <c r="G16" s="118" t="str">
        <f>"Basic Tuition ("&amp;PPR_Tbl_Date&amp;")"</f>
        <v>Basic Tuition (2025-26)</v>
      </c>
      <c r="H16" s="115"/>
      <c r="I16" s="119"/>
      <c r="J16" s="119"/>
      <c r="K16" s="119"/>
      <c r="L16" s="119"/>
      <c r="M16" s="119"/>
      <c r="N16" s="371"/>
    </row>
    <row r="17" spans="2:14" s="104" customFormat="1">
      <c r="B17" s="117"/>
      <c r="C17" s="86"/>
      <c r="D17" s="120" t="s">
        <v>146</v>
      </c>
      <c r="E17" s="121" t="str">
        <f>IF(CONTROL!B99=CONTROL!$B$168,"",CONTROL!B99)</f>
        <v/>
      </c>
      <c r="F17" s="122"/>
      <c r="G17" s="123">
        <f>CONTROL!C99</f>
        <v>0</v>
      </c>
      <c r="H17" s="115"/>
      <c r="I17" s="339">
        <f>CONTROL!T99</f>
        <v>0</v>
      </c>
      <c r="J17" s="339">
        <f>CONTROL!U99</f>
        <v>0</v>
      </c>
      <c r="K17" s="339">
        <f>CONTROL!V99</f>
        <v>0</v>
      </c>
      <c r="L17" s="339">
        <f>CONTROL!W99</f>
        <v>0</v>
      </c>
      <c r="M17" s="346">
        <f>CONTROL!X99</f>
        <v>0</v>
      </c>
      <c r="N17" s="368"/>
    </row>
    <row r="18" spans="2:14" s="104" customFormat="1">
      <c r="B18" s="117"/>
      <c r="C18" s="86"/>
      <c r="D18" s="120" t="s">
        <v>186</v>
      </c>
      <c r="E18" s="121" t="str">
        <f>IF(CONTROL!B100=CONTROL!$B$168,"",CONTROL!B100)</f>
        <v/>
      </c>
      <c r="F18" s="122"/>
      <c r="G18" s="123">
        <f>CONTROL!C100</f>
        <v>0</v>
      </c>
      <c r="H18" s="115"/>
      <c r="I18" s="339">
        <f>CONTROL!T100</f>
        <v>0</v>
      </c>
      <c r="J18" s="339">
        <f>CONTROL!U100</f>
        <v>0</v>
      </c>
      <c r="K18" s="339">
        <f>CONTROL!V100</f>
        <v>0</v>
      </c>
      <c r="L18" s="339">
        <f>CONTROL!W100</f>
        <v>0</v>
      </c>
      <c r="M18" s="346">
        <f>CONTROL!X100</f>
        <v>0</v>
      </c>
      <c r="N18" s="368"/>
    </row>
    <row r="19" spans="2:14" s="104" customFormat="1">
      <c r="B19" s="117"/>
      <c r="C19" s="86"/>
      <c r="D19" s="120" t="s">
        <v>187</v>
      </c>
      <c r="E19" s="121" t="str">
        <f>IF(CONTROL!B101=CONTROL!$B$168,"",CONTROL!B101)</f>
        <v/>
      </c>
      <c r="F19" s="122"/>
      <c r="G19" s="123">
        <f>CONTROL!C101</f>
        <v>0</v>
      </c>
      <c r="H19" s="115"/>
      <c r="I19" s="339">
        <f>CONTROL!T101</f>
        <v>0</v>
      </c>
      <c r="J19" s="339">
        <f>CONTROL!U101</f>
        <v>0</v>
      </c>
      <c r="K19" s="339">
        <f>CONTROL!V101</f>
        <v>0</v>
      </c>
      <c r="L19" s="339">
        <f>CONTROL!W101</f>
        <v>0</v>
      </c>
      <c r="M19" s="346">
        <f>CONTROL!X101</f>
        <v>0</v>
      </c>
      <c r="N19" s="368"/>
    </row>
    <row r="20" spans="2:14" s="104" customFormat="1">
      <c r="B20" s="117"/>
      <c r="C20" s="86"/>
      <c r="D20" s="120" t="s">
        <v>188</v>
      </c>
      <c r="E20" s="121" t="str">
        <f>IF(CONTROL!B102=CONTROL!$B$168,"",CONTROL!B102)</f>
        <v/>
      </c>
      <c r="F20" s="122"/>
      <c r="G20" s="123">
        <f>CONTROL!C102</f>
        <v>0</v>
      </c>
      <c r="H20" s="115"/>
      <c r="I20" s="339">
        <f>CONTROL!T102</f>
        <v>0</v>
      </c>
      <c r="J20" s="339">
        <f>CONTROL!U102</f>
        <v>0</v>
      </c>
      <c r="K20" s="339">
        <f>CONTROL!V102</f>
        <v>0</v>
      </c>
      <c r="L20" s="339">
        <f>CONTROL!W102</f>
        <v>0</v>
      </c>
      <c r="M20" s="346">
        <f>CONTROL!X102</f>
        <v>0</v>
      </c>
      <c r="N20" s="368"/>
    </row>
    <row r="21" spans="2:14" s="104" customFormat="1">
      <c r="B21" s="117"/>
      <c r="C21" s="86"/>
      <c r="D21" s="120" t="s">
        <v>189</v>
      </c>
      <c r="E21" s="121" t="str">
        <f>IF(CONTROL!B103=CONTROL!$B$168,"",CONTROL!B103)</f>
        <v/>
      </c>
      <c r="F21" s="122"/>
      <c r="G21" s="123">
        <f>CONTROL!C103</f>
        <v>0</v>
      </c>
      <c r="H21" s="115"/>
      <c r="I21" s="339">
        <f>CONTROL!T103</f>
        <v>0</v>
      </c>
      <c r="J21" s="339">
        <f>CONTROL!U103</f>
        <v>0</v>
      </c>
      <c r="K21" s="339">
        <f>CONTROL!V103</f>
        <v>0</v>
      </c>
      <c r="L21" s="339">
        <f>CONTROL!W103</f>
        <v>0</v>
      </c>
      <c r="M21" s="346">
        <f>CONTROL!X103</f>
        <v>0</v>
      </c>
      <c r="N21" s="368"/>
    </row>
    <row r="22" spans="2:14" s="104" customFormat="1">
      <c r="B22" s="117"/>
      <c r="C22" s="86"/>
      <c r="D22" s="120" t="s">
        <v>190</v>
      </c>
      <c r="E22" s="121" t="str">
        <f>IF(CONTROL!B104=CONTROL!$B$168,"",CONTROL!B104)</f>
        <v/>
      </c>
      <c r="F22" s="122"/>
      <c r="G22" s="123">
        <f>CONTROL!C104</f>
        <v>0</v>
      </c>
      <c r="H22" s="115"/>
      <c r="I22" s="339">
        <f>CONTROL!T104</f>
        <v>0</v>
      </c>
      <c r="J22" s="339">
        <f>CONTROL!U104</f>
        <v>0</v>
      </c>
      <c r="K22" s="339">
        <f>CONTROL!V104</f>
        <v>0</v>
      </c>
      <c r="L22" s="339">
        <f>CONTROL!W104</f>
        <v>0</v>
      </c>
      <c r="M22" s="346">
        <f>CONTROL!X104</f>
        <v>0</v>
      </c>
      <c r="N22" s="368"/>
    </row>
    <row r="23" spans="2:14" s="104" customFormat="1">
      <c r="B23" s="117"/>
      <c r="C23" s="86"/>
      <c r="D23" s="120" t="s">
        <v>191</v>
      </c>
      <c r="E23" s="121" t="str">
        <f>IF(CONTROL!B105=CONTROL!$B$168,"",CONTROL!B105)</f>
        <v/>
      </c>
      <c r="F23" s="122"/>
      <c r="G23" s="123">
        <f>CONTROL!C105</f>
        <v>0</v>
      </c>
      <c r="H23" s="115"/>
      <c r="I23" s="339">
        <f>CONTROL!T105</f>
        <v>0</v>
      </c>
      <c r="J23" s="339">
        <f>CONTROL!U105</f>
        <v>0</v>
      </c>
      <c r="K23" s="339">
        <f>CONTROL!V105</f>
        <v>0</v>
      </c>
      <c r="L23" s="339">
        <f>CONTROL!W105</f>
        <v>0</v>
      </c>
      <c r="M23" s="346">
        <f>CONTROL!X105</f>
        <v>0</v>
      </c>
      <c r="N23" s="368"/>
    </row>
    <row r="24" spans="2:14" s="104" customFormat="1">
      <c r="B24" s="117"/>
      <c r="C24" s="86"/>
      <c r="D24" s="120" t="s">
        <v>192</v>
      </c>
      <c r="E24" s="121" t="str">
        <f>IF(CONTROL!B106=CONTROL!$B$168,"",CONTROL!B106)</f>
        <v/>
      </c>
      <c r="F24" s="122"/>
      <c r="G24" s="123">
        <f>CONTROL!C106</f>
        <v>0</v>
      </c>
      <c r="H24" s="115"/>
      <c r="I24" s="339">
        <f>CONTROL!T106</f>
        <v>0</v>
      </c>
      <c r="J24" s="339">
        <f>CONTROL!U106</f>
        <v>0</v>
      </c>
      <c r="K24" s="339">
        <f>CONTROL!V106</f>
        <v>0</v>
      </c>
      <c r="L24" s="339">
        <f>CONTROL!W106</f>
        <v>0</v>
      </c>
      <c r="M24" s="346">
        <f>CONTROL!X106</f>
        <v>0</v>
      </c>
      <c r="N24" s="368"/>
    </row>
    <row r="25" spans="2:14" s="104" customFormat="1">
      <c r="B25" s="117"/>
      <c r="C25" s="86"/>
      <c r="D25" s="120" t="s">
        <v>193</v>
      </c>
      <c r="E25" s="121" t="str">
        <f>IF(CONTROL!B107=CONTROL!$B$168,"",CONTROL!B107)</f>
        <v/>
      </c>
      <c r="F25" s="122"/>
      <c r="G25" s="123">
        <f>CONTROL!C107</f>
        <v>0</v>
      </c>
      <c r="H25" s="115"/>
      <c r="I25" s="339">
        <f>CONTROL!T107</f>
        <v>0</v>
      </c>
      <c r="J25" s="339">
        <f>CONTROL!U107</f>
        <v>0</v>
      </c>
      <c r="K25" s="339">
        <f>CONTROL!V107</f>
        <v>0</v>
      </c>
      <c r="L25" s="339">
        <f>CONTROL!W107</f>
        <v>0</v>
      </c>
      <c r="M25" s="346">
        <f>CONTROL!X107</f>
        <v>0</v>
      </c>
      <c r="N25" s="368"/>
    </row>
    <row r="26" spans="2:14" s="104" customFormat="1">
      <c r="B26" s="117"/>
      <c r="C26" s="86"/>
      <c r="D26" s="120" t="s">
        <v>194</v>
      </c>
      <c r="E26" s="121" t="str">
        <f>IF(CONTROL!B108=CONTROL!$B$168,"",CONTROL!B108)</f>
        <v/>
      </c>
      <c r="F26" s="122"/>
      <c r="G26" s="123">
        <f>CONTROL!C108</f>
        <v>0</v>
      </c>
      <c r="H26" s="115"/>
      <c r="I26" s="339">
        <f>CONTROL!T108</f>
        <v>0</v>
      </c>
      <c r="J26" s="339">
        <f>CONTROL!U108</f>
        <v>0</v>
      </c>
      <c r="K26" s="339">
        <f>CONTROL!V108</f>
        <v>0</v>
      </c>
      <c r="L26" s="339">
        <f>CONTROL!W108</f>
        <v>0</v>
      </c>
      <c r="M26" s="346">
        <f>CONTROL!X108</f>
        <v>0</v>
      </c>
      <c r="N26" s="368"/>
    </row>
    <row r="27" spans="2:14" s="104" customFormat="1">
      <c r="B27" s="117"/>
      <c r="C27" s="86"/>
      <c r="D27" s="120" t="s">
        <v>195</v>
      </c>
      <c r="E27" s="121" t="str">
        <f>IF(CONTROL!B109=CONTROL!$B$168,"",CONTROL!B109)</f>
        <v/>
      </c>
      <c r="F27" s="122"/>
      <c r="G27" s="123">
        <f>CONTROL!C109</f>
        <v>0</v>
      </c>
      <c r="H27" s="115"/>
      <c r="I27" s="339">
        <f>CONTROL!T109</f>
        <v>0</v>
      </c>
      <c r="J27" s="339">
        <f>CONTROL!U109</f>
        <v>0</v>
      </c>
      <c r="K27" s="339">
        <f>CONTROL!V109</f>
        <v>0</v>
      </c>
      <c r="L27" s="339">
        <f>CONTROL!W109</f>
        <v>0</v>
      </c>
      <c r="M27" s="346">
        <f>CONTROL!X109</f>
        <v>0</v>
      </c>
      <c r="N27" s="368"/>
    </row>
    <row r="28" spans="2:14" s="104" customFormat="1">
      <c r="B28" s="117"/>
      <c r="C28" s="86"/>
      <c r="D28" s="120" t="s">
        <v>196</v>
      </c>
      <c r="E28" s="121" t="str">
        <f>IF(CONTROL!B110=CONTROL!$B$168,"",CONTROL!B110)</f>
        <v/>
      </c>
      <c r="F28" s="122"/>
      <c r="G28" s="123">
        <f>CONTROL!C110</f>
        <v>0</v>
      </c>
      <c r="H28" s="115"/>
      <c r="I28" s="339">
        <f>CONTROL!T110</f>
        <v>0</v>
      </c>
      <c r="J28" s="339">
        <f>CONTROL!U110</f>
        <v>0</v>
      </c>
      <c r="K28" s="339">
        <f>CONTROL!V110</f>
        <v>0</v>
      </c>
      <c r="L28" s="339">
        <f>CONTROL!W110</f>
        <v>0</v>
      </c>
      <c r="M28" s="346">
        <f>CONTROL!X110</f>
        <v>0</v>
      </c>
      <c r="N28" s="368"/>
    </row>
    <row r="29" spans="2:14" s="104" customFormat="1">
      <c r="B29" s="117"/>
      <c r="C29" s="86"/>
      <c r="D29" s="120" t="s">
        <v>197</v>
      </c>
      <c r="E29" s="121" t="str">
        <f>IF(CONTROL!B111=CONTROL!$B$168,"",CONTROL!B111)</f>
        <v/>
      </c>
      <c r="F29" s="122"/>
      <c r="G29" s="123">
        <f>CONTROL!C111</f>
        <v>0</v>
      </c>
      <c r="H29" s="115"/>
      <c r="I29" s="339">
        <f>CONTROL!T111</f>
        <v>0</v>
      </c>
      <c r="J29" s="339">
        <f>CONTROL!U111</f>
        <v>0</v>
      </c>
      <c r="K29" s="339">
        <f>CONTROL!V111</f>
        <v>0</v>
      </c>
      <c r="L29" s="339">
        <f>CONTROL!W111</f>
        <v>0</v>
      </c>
      <c r="M29" s="346">
        <f>CONTROL!X111</f>
        <v>0</v>
      </c>
      <c r="N29" s="368"/>
    </row>
    <row r="30" spans="2:14" s="104" customFormat="1">
      <c r="B30" s="117"/>
      <c r="C30" s="86"/>
      <c r="D30" s="120" t="s">
        <v>198</v>
      </c>
      <c r="E30" s="121" t="str">
        <f>IF(CONTROL!B112=CONTROL!$B$168,"",CONTROL!B112)</f>
        <v/>
      </c>
      <c r="F30" s="122"/>
      <c r="G30" s="123">
        <f>CONTROL!C112</f>
        <v>0</v>
      </c>
      <c r="H30" s="115"/>
      <c r="I30" s="339">
        <f>CONTROL!T112</f>
        <v>0</v>
      </c>
      <c r="J30" s="339">
        <f>CONTROL!U112</f>
        <v>0</v>
      </c>
      <c r="K30" s="339">
        <f>CONTROL!V112</f>
        <v>0</v>
      </c>
      <c r="L30" s="339">
        <f>CONTROL!W112</f>
        <v>0</v>
      </c>
      <c r="M30" s="346">
        <f>CONTROL!X112</f>
        <v>0</v>
      </c>
      <c r="N30" s="368"/>
    </row>
    <row r="31" spans="2:14" s="104" customFormat="1">
      <c r="B31" s="117"/>
      <c r="C31" s="86"/>
      <c r="D31" s="120" t="s">
        <v>199</v>
      </c>
      <c r="E31" s="121" t="str">
        <f>IF(CONTROL!B113=CONTROL!$B$168,"",CONTROL!B113)</f>
        <v/>
      </c>
      <c r="F31" s="122"/>
      <c r="G31" s="123">
        <f>CONTROL!C113</f>
        <v>0</v>
      </c>
      <c r="H31" s="115"/>
      <c r="I31" s="339">
        <f>CONTROL!T113</f>
        <v>0</v>
      </c>
      <c r="J31" s="339">
        <f>CONTROL!U113</f>
        <v>0</v>
      </c>
      <c r="K31" s="339">
        <f>CONTROL!V113</f>
        <v>0</v>
      </c>
      <c r="L31" s="339">
        <f>CONTROL!W113</f>
        <v>0</v>
      </c>
      <c r="M31" s="346">
        <f>CONTROL!X113</f>
        <v>0</v>
      </c>
      <c r="N31" s="368"/>
    </row>
    <row r="32" spans="2:14" s="104" customFormat="1" ht="18">
      <c r="B32" s="117"/>
      <c r="C32" s="86"/>
      <c r="D32" s="120" t="str">
        <f>CONTROL!E151&amp;" Other School Districts' Revenue:"</f>
        <v xml:space="preserve"> Other School Districts' Revenue:</v>
      </c>
      <c r="E32" s="120"/>
      <c r="F32" s="379" t="s">
        <v>263</v>
      </c>
      <c r="G32" s="340">
        <f>CONTROL!E149</f>
        <v>0</v>
      </c>
      <c r="H32" s="115"/>
      <c r="I32" s="338">
        <f>CONTROL!T114</f>
        <v>0</v>
      </c>
      <c r="J32" s="338">
        <f>CONTROL!U149</f>
        <v>0</v>
      </c>
      <c r="K32" s="338">
        <f>CONTROL!V149</f>
        <v>0</v>
      </c>
      <c r="L32" s="338">
        <f>CONTROL!W149</f>
        <v>0</v>
      </c>
      <c r="M32" s="347">
        <f>CONTROL!X149</f>
        <v>0</v>
      </c>
      <c r="N32" s="368"/>
    </row>
    <row r="33" spans="2:14" s="104" customFormat="1">
      <c r="B33" s="117"/>
      <c r="C33" s="86"/>
      <c r="D33" s="193" t="s">
        <v>262</v>
      </c>
      <c r="E33" s="191"/>
      <c r="F33" s="379" t="s">
        <v>263</v>
      </c>
      <c r="G33" s="123">
        <f>CONTROL!E150</f>
        <v>0</v>
      </c>
      <c r="H33" s="115"/>
      <c r="I33" s="234">
        <f>SUM(I17:I32)</f>
        <v>0</v>
      </c>
      <c r="J33" s="192">
        <f>SUM(J17:J32)</f>
        <v>0</v>
      </c>
      <c r="K33" s="192">
        <f>SUM(K17:K32)</f>
        <v>0</v>
      </c>
      <c r="L33" s="192">
        <f>SUM(L17:L32)</f>
        <v>0</v>
      </c>
      <c r="M33" s="216">
        <f>SUM(M17:M32)</f>
        <v>0</v>
      </c>
      <c r="N33" s="368"/>
    </row>
    <row r="34" spans="2:14" s="104" customFormat="1">
      <c r="B34" s="117"/>
      <c r="C34" s="86"/>
      <c r="D34" s="87" t="s">
        <v>24</v>
      </c>
      <c r="G34" s="114"/>
      <c r="H34" s="115"/>
      <c r="I34" s="127">
        <v>0</v>
      </c>
      <c r="J34" s="127">
        <v>0</v>
      </c>
      <c r="K34" s="127">
        <v>0</v>
      </c>
      <c r="L34" s="127">
        <v>0</v>
      </c>
      <c r="M34" s="348">
        <v>0</v>
      </c>
      <c r="N34" s="368"/>
    </row>
    <row r="35" spans="2:14" s="104" customFormat="1">
      <c r="B35" s="117"/>
      <c r="C35" s="86"/>
      <c r="D35" s="98" t="s">
        <v>25</v>
      </c>
      <c r="G35" s="114"/>
      <c r="H35" s="115"/>
      <c r="I35" s="128"/>
      <c r="J35" s="129"/>
      <c r="K35" s="129"/>
      <c r="L35" s="129"/>
      <c r="M35" s="129"/>
      <c r="N35" s="371"/>
    </row>
    <row r="36" spans="2:14" s="104" customFormat="1">
      <c r="B36" s="117"/>
      <c r="C36" s="86"/>
      <c r="D36" s="130" t="s">
        <v>26</v>
      </c>
      <c r="F36" s="131"/>
      <c r="G36" s="88"/>
      <c r="H36" s="115"/>
      <c r="I36" s="127">
        <v>0</v>
      </c>
      <c r="J36" s="127">
        <v>0</v>
      </c>
      <c r="K36" s="127">
        <v>0</v>
      </c>
      <c r="L36" s="127">
        <v>0</v>
      </c>
      <c r="M36" s="348">
        <v>0</v>
      </c>
      <c r="N36" s="368"/>
    </row>
    <row r="37" spans="2:14" s="104" customFormat="1">
      <c r="B37" s="117"/>
      <c r="C37" s="86"/>
      <c r="D37" s="130" t="s">
        <v>27</v>
      </c>
      <c r="F37" s="131"/>
      <c r="G37" s="88"/>
      <c r="H37" s="115"/>
      <c r="I37" s="127">
        <v>0</v>
      </c>
      <c r="J37" s="127">
        <v>0</v>
      </c>
      <c r="K37" s="127">
        <v>0</v>
      </c>
      <c r="L37" s="127">
        <v>0</v>
      </c>
      <c r="M37" s="348">
        <v>0</v>
      </c>
      <c r="N37" s="368"/>
    </row>
    <row r="38" spans="2:14" s="104" customFormat="1">
      <c r="B38" s="117"/>
      <c r="C38" s="86"/>
      <c r="D38" s="130" t="s">
        <v>28</v>
      </c>
      <c r="F38" s="131"/>
      <c r="G38" s="88"/>
      <c r="H38" s="115"/>
      <c r="I38" s="127">
        <v>0</v>
      </c>
      <c r="J38" s="127">
        <v>0</v>
      </c>
      <c r="K38" s="127">
        <v>0</v>
      </c>
      <c r="L38" s="127">
        <v>0</v>
      </c>
      <c r="M38" s="348">
        <v>0</v>
      </c>
      <c r="N38" s="368"/>
    </row>
    <row r="39" spans="2:14" s="104" customFormat="1">
      <c r="B39" s="117"/>
      <c r="C39" s="86"/>
      <c r="D39" s="130" t="s">
        <v>28</v>
      </c>
      <c r="G39" s="114"/>
      <c r="H39" s="115"/>
      <c r="I39" s="127">
        <v>0</v>
      </c>
      <c r="J39" s="127">
        <v>0</v>
      </c>
      <c r="K39" s="127">
        <v>0</v>
      </c>
      <c r="L39" s="127">
        <v>0</v>
      </c>
      <c r="M39" s="348">
        <v>0</v>
      </c>
      <c r="N39" s="368"/>
    </row>
    <row r="40" spans="2:14" s="104" customFormat="1" ht="18">
      <c r="B40" s="117"/>
      <c r="C40" s="86"/>
      <c r="D40" s="120" t="s">
        <v>484</v>
      </c>
      <c r="G40" s="114"/>
      <c r="H40" s="115"/>
      <c r="I40" s="124">
        <v>0</v>
      </c>
      <c r="J40" s="124">
        <v>0</v>
      </c>
      <c r="K40" s="124">
        <v>0</v>
      </c>
      <c r="L40" s="124">
        <v>0</v>
      </c>
      <c r="M40" s="349">
        <v>0</v>
      </c>
      <c r="N40" s="496"/>
    </row>
    <row r="41" spans="2:14" s="104" customFormat="1">
      <c r="B41" s="117"/>
      <c r="C41" s="86" t="s">
        <v>29</v>
      </c>
      <c r="D41" s="87"/>
      <c r="G41" s="114"/>
      <c r="H41" s="115"/>
      <c r="I41" s="125">
        <f>SUM(I33:I40)</f>
        <v>0</v>
      </c>
      <c r="J41" s="126">
        <f>SUM(J33:J40)</f>
        <v>0</v>
      </c>
      <c r="K41" s="126">
        <f>SUM(K33:K40)</f>
        <v>0</v>
      </c>
      <c r="L41" s="126">
        <f>SUM(L33:L40)</f>
        <v>0</v>
      </c>
      <c r="M41" s="350">
        <f>SUM(M33:M40)</f>
        <v>0</v>
      </c>
      <c r="N41" s="368"/>
    </row>
    <row r="42" spans="2:14" s="104" customFormat="1" ht="7.5" customHeight="1">
      <c r="B42" s="117"/>
      <c r="C42" s="86"/>
      <c r="D42" s="86"/>
      <c r="E42" s="106"/>
      <c r="F42" s="106"/>
      <c r="G42" s="114"/>
      <c r="H42" s="115"/>
      <c r="I42" s="132"/>
      <c r="J42" s="133"/>
      <c r="K42" s="133"/>
      <c r="L42" s="133"/>
      <c r="M42" s="133"/>
      <c r="N42" s="371"/>
    </row>
    <row r="43" spans="2:14" s="104" customFormat="1" ht="12" customHeight="1">
      <c r="B43" s="97"/>
      <c r="C43" s="98" t="s">
        <v>30</v>
      </c>
      <c r="D43" s="98"/>
      <c r="E43" s="106"/>
      <c r="F43" s="106"/>
      <c r="G43" s="114"/>
      <c r="H43" s="115"/>
      <c r="I43" s="134"/>
      <c r="J43" s="135"/>
      <c r="K43" s="135"/>
      <c r="L43" s="135"/>
      <c r="M43" s="135"/>
      <c r="N43" s="371"/>
    </row>
    <row r="44" spans="2:14" s="104" customFormat="1">
      <c r="B44" s="117"/>
      <c r="C44" s="86"/>
      <c r="D44" s="87" t="s">
        <v>31</v>
      </c>
      <c r="G44" s="114"/>
      <c r="H44" s="115"/>
      <c r="I44" s="127">
        <v>0</v>
      </c>
      <c r="J44" s="127">
        <v>0</v>
      </c>
      <c r="K44" s="127">
        <v>0</v>
      </c>
      <c r="L44" s="127">
        <v>0</v>
      </c>
      <c r="M44" s="348">
        <v>0</v>
      </c>
      <c r="N44" s="368"/>
    </row>
    <row r="45" spans="2:14" s="104" customFormat="1">
      <c r="B45" s="117"/>
      <c r="C45" s="86"/>
      <c r="D45" s="87" t="s">
        <v>32</v>
      </c>
      <c r="G45" s="114"/>
      <c r="H45" s="115"/>
      <c r="I45" s="136">
        <v>0</v>
      </c>
      <c r="J45" s="136">
        <v>0</v>
      </c>
      <c r="K45" s="136">
        <v>0</v>
      </c>
      <c r="L45" s="136">
        <v>0</v>
      </c>
      <c r="M45" s="351">
        <v>0</v>
      </c>
      <c r="N45" s="368"/>
    </row>
    <row r="46" spans="2:14" s="104" customFormat="1">
      <c r="B46" s="117"/>
      <c r="C46" s="86"/>
      <c r="D46" s="87" t="s">
        <v>33</v>
      </c>
      <c r="G46" s="114"/>
      <c r="H46" s="115"/>
      <c r="I46" s="127">
        <v>0</v>
      </c>
      <c r="J46" s="127">
        <v>0</v>
      </c>
      <c r="K46" s="127">
        <v>0</v>
      </c>
      <c r="L46" s="127">
        <v>0</v>
      </c>
      <c r="M46" s="348">
        <v>0</v>
      </c>
      <c r="N46" s="368"/>
    </row>
    <row r="47" spans="2:14" s="104" customFormat="1">
      <c r="B47" s="117"/>
      <c r="C47" s="86"/>
      <c r="D47" s="87" t="s">
        <v>34</v>
      </c>
      <c r="G47" s="114"/>
      <c r="H47" s="115"/>
      <c r="I47" s="136">
        <v>0</v>
      </c>
      <c r="J47" s="136">
        <v>0</v>
      </c>
      <c r="K47" s="136">
        <v>0</v>
      </c>
      <c r="L47" s="136">
        <v>0</v>
      </c>
      <c r="M47" s="351">
        <v>0</v>
      </c>
      <c r="N47" s="368"/>
    </row>
    <row r="48" spans="2:14" s="104" customFormat="1">
      <c r="B48" s="117"/>
      <c r="C48" s="86"/>
      <c r="D48" s="87" t="s">
        <v>1225</v>
      </c>
      <c r="G48" s="114"/>
      <c r="H48" s="115"/>
      <c r="I48" s="136">
        <v>0</v>
      </c>
      <c r="J48" s="136">
        <v>0</v>
      </c>
      <c r="K48" s="501">
        <v>0</v>
      </c>
      <c r="L48" s="501">
        <v>0</v>
      </c>
      <c r="M48" s="502"/>
      <c r="N48" s="497"/>
    </row>
    <row r="49" spans="2:14" s="104" customFormat="1" ht="12" customHeight="1">
      <c r="B49" s="117"/>
      <c r="C49" s="86"/>
      <c r="D49" s="98" t="s">
        <v>25</v>
      </c>
      <c r="G49" s="114"/>
      <c r="H49" s="115"/>
      <c r="I49" s="129"/>
      <c r="J49" s="129"/>
      <c r="K49" s="129"/>
      <c r="L49" s="129"/>
      <c r="M49" s="129"/>
      <c r="N49" s="371"/>
    </row>
    <row r="50" spans="2:14" s="104" customFormat="1">
      <c r="B50" s="117"/>
      <c r="C50" s="86"/>
      <c r="D50" s="130" t="s">
        <v>35</v>
      </c>
      <c r="F50" s="131"/>
      <c r="G50" s="88"/>
      <c r="H50" s="115"/>
      <c r="I50" s="127">
        <v>0</v>
      </c>
      <c r="J50" s="127">
        <v>0</v>
      </c>
      <c r="K50" s="127">
        <v>0</v>
      </c>
      <c r="L50" s="127">
        <v>0</v>
      </c>
      <c r="M50" s="348">
        <v>0</v>
      </c>
      <c r="N50" s="368"/>
    </row>
    <row r="51" spans="2:14" s="104" customFormat="1">
      <c r="B51" s="117"/>
      <c r="C51" s="86"/>
      <c r="D51" s="130" t="s">
        <v>28</v>
      </c>
      <c r="F51" s="131"/>
      <c r="G51" s="88"/>
      <c r="H51" s="115"/>
      <c r="I51" s="127">
        <v>0</v>
      </c>
      <c r="J51" s="127">
        <v>0</v>
      </c>
      <c r="K51" s="127">
        <v>0</v>
      </c>
      <c r="L51" s="127">
        <v>0</v>
      </c>
      <c r="M51" s="348">
        <v>0</v>
      </c>
      <c r="N51" s="368"/>
    </row>
    <row r="52" spans="2:14" s="104" customFormat="1" ht="13.5" customHeight="1">
      <c r="B52" s="117"/>
      <c r="C52" s="86"/>
      <c r="D52" s="130" t="s">
        <v>36</v>
      </c>
      <c r="G52" s="114"/>
      <c r="H52" s="115"/>
      <c r="I52" s="124">
        <v>0</v>
      </c>
      <c r="J52" s="124">
        <v>0</v>
      </c>
      <c r="K52" s="124">
        <v>0</v>
      </c>
      <c r="L52" s="124">
        <v>0</v>
      </c>
      <c r="M52" s="349">
        <v>0</v>
      </c>
      <c r="N52" s="368"/>
    </row>
    <row r="53" spans="2:14" s="104" customFormat="1">
      <c r="B53" s="117"/>
      <c r="C53" s="120" t="s">
        <v>37</v>
      </c>
      <c r="D53" s="87"/>
      <c r="G53" s="114"/>
      <c r="H53" s="115"/>
      <c r="I53" s="125">
        <f>SUM(I44:I52)</f>
        <v>0</v>
      </c>
      <c r="J53" s="126">
        <f>SUM(J44:J52)</f>
        <v>0</v>
      </c>
      <c r="K53" s="126">
        <f>SUM(K44:K52)</f>
        <v>0</v>
      </c>
      <c r="L53" s="126">
        <f>SUM(L44:L52)</f>
        <v>0</v>
      </c>
      <c r="M53" s="350">
        <f>SUM(M44:M52)</f>
        <v>0</v>
      </c>
      <c r="N53" s="368"/>
    </row>
    <row r="54" spans="2:14" s="104" customFormat="1" ht="7.5" customHeight="1">
      <c r="B54" s="117"/>
      <c r="C54" s="86"/>
      <c r="D54" s="86"/>
      <c r="E54" s="106"/>
      <c r="F54" s="106"/>
      <c r="G54" s="114"/>
      <c r="H54" s="115"/>
      <c r="I54" s="132"/>
      <c r="J54" s="133"/>
      <c r="K54" s="133"/>
      <c r="L54" s="133"/>
      <c r="M54" s="133"/>
      <c r="N54" s="371"/>
    </row>
    <row r="55" spans="2:14" s="104" customFormat="1">
      <c r="B55" s="97"/>
      <c r="C55" s="98" t="s">
        <v>38</v>
      </c>
      <c r="D55" s="98"/>
      <c r="E55" s="106"/>
      <c r="F55" s="106"/>
      <c r="G55" s="114"/>
      <c r="H55" s="115"/>
      <c r="I55" s="134"/>
      <c r="J55" s="135"/>
      <c r="K55" s="135"/>
      <c r="L55" s="135"/>
      <c r="M55" s="135"/>
      <c r="N55" s="371"/>
    </row>
    <row r="56" spans="2:14" s="104" customFormat="1">
      <c r="B56" s="117"/>
      <c r="C56" s="86"/>
      <c r="D56" s="87" t="s">
        <v>39</v>
      </c>
      <c r="G56" s="114"/>
      <c r="H56" s="115"/>
      <c r="I56" s="127">
        <v>0</v>
      </c>
      <c r="J56" s="127">
        <v>0</v>
      </c>
      <c r="K56" s="127">
        <v>0</v>
      </c>
      <c r="L56" s="127">
        <v>0</v>
      </c>
      <c r="M56" s="348">
        <v>0</v>
      </c>
      <c r="N56" s="368"/>
    </row>
    <row r="57" spans="2:14" s="104" customFormat="1">
      <c r="B57" s="117"/>
      <c r="C57" s="86"/>
      <c r="D57" s="87" t="s">
        <v>40</v>
      </c>
      <c r="G57" s="114"/>
      <c r="H57" s="115"/>
      <c r="I57" s="136">
        <v>0</v>
      </c>
      <c r="J57" s="136">
        <v>0</v>
      </c>
      <c r="K57" s="136">
        <v>0</v>
      </c>
      <c r="L57" s="136">
        <v>0</v>
      </c>
      <c r="M57" s="351">
        <v>0</v>
      </c>
      <c r="N57" s="368"/>
    </row>
    <row r="58" spans="2:14" s="104" customFormat="1">
      <c r="B58" s="117"/>
      <c r="C58" s="86"/>
      <c r="D58" s="87" t="s">
        <v>41</v>
      </c>
      <c r="G58" s="114"/>
      <c r="H58" s="115"/>
      <c r="I58" s="127">
        <v>0</v>
      </c>
      <c r="J58" s="127">
        <v>0</v>
      </c>
      <c r="K58" s="127">
        <v>0</v>
      </c>
      <c r="L58" s="127">
        <v>0</v>
      </c>
      <c r="M58" s="348">
        <v>0</v>
      </c>
      <c r="N58" s="368"/>
    </row>
    <row r="59" spans="2:14" s="104" customFormat="1">
      <c r="B59" s="117"/>
      <c r="C59" s="86"/>
      <c r="D59" s="87" t="s">
        <v>42</v>
      </c>
      <c r="G59" s="114"/>
      <c r="H59" s="115"/>
      <c r="I59" s="127">
        <v>0</v>
      </c>
      <c r="J59" s="127">
        <v>0</v>
      </c>
      <c r="K59" s="127">
        <v>0</v>
      </c>
      <c r="L59" s="127">
        <v>0</v>
      </c>
      <c r="M59" s="348">
        <v>0</v>
      </c>
      <c r="N59" s="368"/>
    </row>
    <row r="60" spans="2:14" s="104" customFormat="1">
      <c r="B60" s="117"/>
      <c r="C60" s="86"/>
      <c r="D60" s="87" t="s">
        <v>43</v>
      </c>
      <c r="G60" s="114"/>
      <c r="H60" s="115"/>
      <c r="I60" s="127">
        <v>0</v>
      </c>
      <c r="J60" s="127">
        <v>0</v>
      </c>
      <c r="K60" s="127">
        <v>0</v>
      </c>
      <c r="L60" s="127">
        <v>0</v>
      </c>
      <c r="M60" s="348">
        <v>0</v>
      </c>
      <c r="N60" s="368"/>
    </row>
    <row r="61" spans="2:14" s="104" customFormat="1">
      <c r="B61" s="117"/>
      <c r="C61" s="86"/>
      <c r="D61" s="87" t="s">
        <v>44</v>
      </c>
      <c r="G61" s="114"/>
      <c r="H61" s="115"/>
      <c r="I61" s="127">
        <v>0</v>
      </c>
      <c r="J61" s="127">
        <v>0</v>
      </c>
      <c r="K61" s="127">
        <v>0</v>
      </c>
      <c r="L61" s="127">
        <v>0</v>
      </c>
      <c r="M61" s="348">
        <v>0</v>
      </c>
      <c r="N61" s="368"/>
    </row>
    <row r="62" spans="2:14" s="104" customFormat="1">
      <c r="B62" s="117"/>
      <c r="C62" s="86"/>
      <c r="D62" s="87" t="s">
        <v>45</v>
      </c>
      <c r="G62" s="114"/>
      <c r="H62" s="115"/>
      <c r="I62" s="127">
        <v>0</v>
      </c>
      <c r="J62" s="127">
        <v>0</v>
      </c>
      <c r="K62" s="127">
        <v>0</v>
      </c>
      <c r="L62" s="127">
        <v>0</v>
      </c>
      <c r="M62" s="348">
        <v>0</v>
      </c>
      <c r="N62" s="368"/>
    </row>
    <row r="63" spans="2:14" s="104" customFormat="1" ht="18">
      <c r="B63" s="117"/>
      <c r="C63" s="86"/>
      <c r="D63" s="87" t="s">
        <v>46</v>
      </c>
      <c r="G63" s="114"/>
      <c r="H63" s="115"/>
      <c r="I63" s="124">
        <v>0</v>
      </c>
      <c r="J63" s="124">
        <v>0</v>
      </c>
      <c r="K63" s="124">
        <v>0</v>
      </c>
      <c r="L63" s="124">
        <v>0</v>
      </c>
      <c r="M63" s="349">
        <v>0</v>
      </c>
      <c r="N63" s="368"/>
    </row>
    <row r="64" spans="2:14" s="104" customFormat="1">
      <c r="B64" s="117"/>
      <c r="C64" s="86" t="s">
        <v>47</v>
      </c>
      <c r="D64" s="87"/>
      <c r="G64" s="114"/>
      <c r="H64" s="115"/>
      <c r="I64" s="137">
        <f>SUM(I56:I63)</f>
        <v>0</v>
      </c>
      <c r="J64" s="126">
        <f>SUM(J56:J63)</f>
        <v>0</v>
      </c>
      <c r="K64" s="126">
        <f>SUM(K56:K63)</f>
        <v>0</v>
      </c>
      <c r="L64" s="126">
        <f>SUM(L56:L63)</f>
        <v>0</v>
      </c>
      <c r="M64" s="350">
        <f>SUM(M56:M63)</f>
        <v>0</v>
      </c>
      <c r="N64" s="368"/>
    </row>
    <row r="65" spans="2:14" s="104" customFormat="1" ht="7.5" customHeight="1">
      <c r="B65" s="117"/>
      <c r="C65" s="86"/>
      <c r="D65" s="87"/>
      <c r="G65" s="114"/>
      <c r="H65" s="115"/>
      <c r="I65" s="129"/>
      <c r="J65" s="129"/>
      <c r="K65" s="129"/>
      <c r="L65" s="129"/>
      <c r="M65" s="129"/>
      <c r="N65" s="371"/>
    </row>
    <row r="66" spans="2:14" s="104" customFormat="1" ht="18.5" thickBot="1">
      <c r="B66" s="138" t="s">
        <v>48</v>
      </c>
      <c r="C66" s="139"/>
      <c r="D66" s="139"/>
      <c r="E66" s="140"/>
      <c r="F66" s="141"/>
      <c r="G66" s="142"/>
      <c r="H66" s="143"/>
      <c r="I66" s="144">
        <f>I64+I53+I41</f>
        <v>0</v>
      </c>
      <c r="J66" s="144">
        <f>J64+J53+J41</f>
        <v>0</v>
      </c>
      <c r="K66" s="144">
        <f>K64+K53+K41</f>
        <v>0</v>
      </c>
      <c r="L66" s="144">
        <f>L64+L53+L41</f>
        <v>0</v>
      </c>
      <c r="M66" s="352">
        <f>M64+M53+M41</f>
        <v>0</v>
      </c>
      <c r="N66" s="368"/>
    </row>
    <row r="67" spans="2:14" s="104" customFormat="1" ht="7.5" customHeight="1" thickTop="1">
      <c r="B67" s="97"/>
      <c r="C67" s="98"/>
      <c r="D67" s="98"/>
      <c r="G67" s="114"/>
      <c r="H67" s="115"/>
      <c r="I67" s="115"/>
      <c r="J67" s="115"/>
      <c r="K67" s="115"/>
      <c r="L67" s="115"/>
      <c r="M67" s="115"/>
      <c r="N67" s="371"/>
    </row>
    <row r="68" spans="2:14" s="104" customFormat="1" ht="5.15" customHeight="1">
      <c r="B68" s="97"/>
      <c r="C68" s="98"/>
      <c r="D68" s="98"/>
      <c r="G68" s="114"/>
      <c r="H68" s="115"/>
      <c r="I68" s="115"/>
      <c r="J68" s="115"/>
      <c r="K68" s="115"/>
      <c r="L68" s="115"/>
      <c r="M68" s="115"/>
      <c r="N68" s="371"/>
    </row>
    <row r="69" spans="2:14" s="104" customFormat="1">
      <c r="B69" s="97" t="s">
        <v>49</v>
      </c>
      <c r="C69" s="98"/>
      <c r="D69" s="98"/>
      <c r="G69" s="114"/>
      <c r="H69" s="115"/>
      <c r="I69" s="115"/>
      <c r="J69" s="115"/>
      <c r="K69" s="115"/>
      <c r="L69" s="115"/>
      <c r="M69" s="115"/>
      <c r="N69" s="371"/>
    </row>
    <row r="70" spans="2:14" s="104" customFormat="1" ht="30">
      <c r="B70" s="117"/>
      <c r="C70" s="148" t="s">
        <v>75</v>
      </c>
      <c r="D70" s="86"/>
      <c r="G70" s="114" t="s">
        <v>372</v>
      </c>
      <c r="H70" s="115"/>
      <c r="I70" s="115"/>
      <c r="J70" s="115"/>
      <c r="K70" s="115"/>
      <c r="L70" s="115"/>
      <c r="M70" s="115"/>
      <c r="N70" s="477" t="s">
        <v>368</v>
      </c>
    </row>
    <row r="71" spans="2:14" s="104" customFormat="1">
      <c r="B71" s="117"/>
      <c r="D71" s="149" t="s">
        <v>123</v>
      </c>
      <c r="E71" s="131"/>
      <c r="F71" s="131"/>
      <c r="G71" s="150">
        <f>'3) Staffing Plan'!D12</f>
        <v>0</v>
      </c>
      <c r="H71" s="115"/>
      <c r="I71" s="127">
        <v>0</v>
      </c>
      <c r="J71" s="127">
        <v>0</v>
      </c>
      <c r="K71" s="127">
        <v>0</v>
      </c>
      <c r="L71" s="127">
        <v>0</v>
      </c>
      <c r="M71" s="127">
        <v>0</v>
      </c>
      <c r="N71" s="368"/>
    </row>
    <row r="72" spans="2:14" s="104" customFormat="1">
      <c r="B72" s="117"/>
      <c r="D72" s="149" t="s">
        <v>124</v>
      </c>
      <c r="E72" s="131"/>
      <c r="F72" s="131"/>
      <c r="G72" s="150">
        <f>'3) Staffing Plan'!D13</f>
        <v>0</v>
      </c>
      <c r="H72" s="115"/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368"/>
    </row>
    <row r="73" spans="2:14" s="104" customFormat="1">
      <c r="B73" s="117"/>
      <c r="D73" s="149" t="s">
        <v>125</v>
      </c>
      <c r="E73" s="131"/>
      <c r="F73" s="131"/>
      <c r="G73" s="150">
        <f>'3) Staffing Plan'!D14</f>
        <v>0</v>
      </c>
      <c r="H73" s="115"/>
      <c r="I73" s="127">
        <v>0</v>
      </c>
      <c r="J73" s="127">
        <v>0</v>
      </c>
      <c r="K73" s="127">
        <v>0</v>
      </c>
      <c r="L73" s="127">
        <v>0</v>
      </c>
      <c r="M73" s="127">
        <v>0</v>
      </c>
      <c r="N73" s="368"/>
    </row>
    <row r="74" spans="2:14" s="104" customFormat="1">
      <c r="B74" s="117"/>
      <c r="D74" s="149" t="s">
        <v>98</v>
      </c>
      <c r="E74" s="131"/>
      <c r="F74" s="131"/>
      <c r="G74" s="150">
        <f>'3) Staffing Plan'!D15</f>
        <v>0</v>
      </c>
      <c r="H74" s="115"/>
      <c r="I74" s="127">
        <v>0</v>
      </c>
      <c r="J74" s="127">
        <v>0</v>
      </c>
      <c r="K74" s="127">
        <v>0</v>
      </c>
      <c r="L74" s="127">
        <v>0</v>
      </c>
      <c r="M74" s="127">
        <v>0</v>
      </c>
      <c r="N74" s="368"/>
    </row>
    <row r="75" spans="2:14" s="104" customFormat="1">
      <c r="B75" s="117"/>
      <c r="D75" s="149" t="s">
        <v>99</v>
      </c>
      <c r="E75" s="131"/>
      <c r="F75" s="131"/>
      <c r="G75" s="150">
        <f>'3) Staffing Plan'!D16</f>
        <v>0</v>
      </c>
      <c r="H75" s="115"/>
      <c r="I75" s="127">
        <v>0</v>
      </c>
      <c r="J75" s="127">
        <v>0</v>
      </c>
      <c r="K75" s="127">
        <v>0</v>
      </c>
      <c r="L75" s="127">
        <v>0</v>
      </c>
      <c r="M75" s="127">
        <v>0</v>
      </c>
      <c r="N75" s="368"/>
    </row>
    <row r="76" spans="2:14" s="104" customFormat="1" ht="18">
      <c r="B76" s="117"/>
      <c r="D76" s="149" t="s">
        <v>126</v>
      </c>
      <c r="E76" s="131"/>
      <c r="F76" s="131"/>
      <c r="G76" s="151">
        <f>'3) Staffing Plan'!D17</f>
        <v>0</v>
      </c>
      <c r="H76" s="115"/>
      <c r="I76" s="124">
        <v>0</v>
      </c>
      <c r="J76" s="124">
        <v>0</v>
      </c>
      <c r="K76" s="124">
        <v>0</v>
      </c>
      <c r="L76" s="124">
        <v>0</v>
      </c>
      <c r="M76" s="349">
        <v>0</v>
      </c>
      <c r="N76" s="368"/>
    </row>
    <row r="77" spans="2:14" s="104" customFormat="1">
      <c r="B77" s="117"/>
      <c r="C77" s="152" t="s">
        <v>74</v>
      </c>
      <c r="E77" s="131"/>
      <c r="F77" s="131"/>
      <c r="G77" s="150">
        <f>SUM(G71:G76)</f>
        <v>0</v>
      </c>
      <c r="H77" s="115"/>
      <c r="I77" s="153">
        <f>SUM(I71:I76)</f>
        <v>0</v>
      </c>
      <c r="J77" s="153">
        <f>SUM(J71:J76)</f>
        <v>0</v>
      </c>
      <c r="K77" s="153">
        <f>SUM(K71:K76)</f>
        <v>0</v>
      </c>
      <c r="L77" s="153">
        <f>SUM(L71:L76)</f>
        <v>0</v>
      </c>
      <c r="M77" s="353">
        <f>SUM(M71:M76)</f>
        <v>0</v>
      </c>
      <c r="N77" s="368"/>
    </row>
    <row r="78" spans="2:14" s="104" customFormat="1" ht="7.5" customHeight="1">
      <c r="B78" s="117"/>
      <c r="D78" s="131"/>
      <c r="E78" s="131"/>
      <c r="F78" s="131"/>
      <c r="G78" s="154"/>
      <c r="H78" s="115"/>
      <c r="I78" s="115"/>
      <c r="J78" s="115"/>
      <c r="K78" s="115"/>
      <c r="L78" s="115"/>
      <c r="M78" s="115"/>
      <c r="N78" s="371"/>
    </row>
    <row r="79" spans="2:14" s="104" customFormat="1" ht="12" customHeight="1">
      <c r="B79" s="117"/>
      <c r="C79" s="148" t="s">
        <v>76</v>
      </c>
      <c r="D79" s="86"/>
      <c r="G79" s="155"/>
      <c r="H79" s="115"/>
      <c r="I79" s="115"/>
      <c r="J79" s="115"/>
      <c r="K79" s="115"/>
      <c r="L79" s="115"/>
      <c r="M79" s="115"/>
      <c r="N79" s="371"/>
    </row>
    <row r="80" spans="2:14" s="104" customFormat="1">
      <c r="B80" s="117"/>
      <c r="D80" s="149" t="s">
        <v>50</v>
      </c>
      <c r="E80" s="131"/>
      <c r="F80" s="131"/>
      <c r="G80" s="150">
        <f>'3) Staffing Plan'!D21</f>
        <v>0</v>
      </c>
      <c r="H80" s="156"/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368"/>
    </row>
    <row r="81" spans="2:14" s="104" customFormat="1">
      <c r="B81" s="117"/>
      <c r="D81" s="149" t="s">
        <v>51</v>
      </c>
      <c r="E81" s="131"/>
      <c r="F81" s="131"/>
      <c r="G81" s="150">
        <f>'3) Staffing Plan'!D22</f>
        <v>0</v>
      </c>
      <c r="H81" s="156"/>
      <c r="I81" s="127">
        <v>0</v>
      </c>
      <c r="J81" s="127">
        <v>0</v>
      </c>
      <c r="K81" s="127">
        <v>0</v>
      </c>
      <c r="L81" s="127">
        <v>0</v>
      </c>
      <c r="M81" s="127">
        <v>0</v>
      </c>
      <c r="N81" s="368"/>
    </row>
    <row r="82" spans="2:14" s="104" customFormat="1">
      <c r="B82" s="117"/>
      <c r="D82" s="149" t="s">
        <v>10</v>
      </c>
      <c r="E82" s="131"/>
      <c r="F82" s="131"/>
      <c r="G82" s="150">
        <f>'3) Staffing Plan'!D23</f>
        <v>0</v>
      </c>
      <c r="H82" s="156"/>
      <c r="I82" s="127">
        <v>0</v>
      </c>
      <c r="J82" s="127">
        <v>0</v>
      </c>
      <c r="K82" s="127">
        <v>0</v>
      </c>
      <c r="L82" s="127">
        <v>0</v>
      </c>
      <c r="M82" s="127">
        <v>0</v>
      </c>
      <c r="N82" s="368"/>
    </row>
    <row r="83" spans="2:14" s="104" customFormat="1">
      <c r="B83" s="117"/>
      <c r="D83" s="149" t="s">
        <v>11</v>
      </c>
      <c r="E83" s="131"/>
      <c r="F83" s="131"/>
      <c r="G83" s="150">
        <f>'3) Staffing Plan'!D24</f>
        <v>0</v>
      </c>
      <c r="H83" s="156"/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368"/>
    </row>
    <row r="84" spans="2:14" s="104" customFormat="1">
      <c r="B84" s="117"/>
      <c r="D84" s="149" t="s">
        <v>12</v>
      </c>
      <c r="E84" s="131"/>
      <c r="F84" s="131"/>
      <c r="G84" s="150">
        <f>'3) Staffing Plan'!D25</f>
        <v>0</v>
      </c>
      <c r="H84" s="156"/>
      <c r="I84" s="127">
        <v>0</v>
      </c>
      <c r="J84" s="127">
        <v>0</v>
      </c>
      <c r="K84" s="127">
        <v>0</v>
      </c>
      <c r="L84" s="127">
        <v>0</v>
      </c>
      <c r="M84" s="127">
        <v>0</v>
      </c>
      <c r="N84" s="368"/>
    </row>
    <row r="85" spans="2:14" s="104" customFormat="1">
      <c r="B85" s="117"/>
      <c r="D85" s="149" t="s">
        <v>13</v>
      </c>
      <c r="E85" s="131"/>
      <c r="F85" s="131"/>
      <c r="G85" s="150">
        <f>'3) Staffing Plan'!D26</f>
        <v>0</v>
      </c>
      <c r="H85" s="156"/>
      <c r="I85" s="127">
        <v>0</v>
      </c>
      <c r="J85" s="127">
        <v>0</v>
      </c>
      <c r="K85" s="127">
        <v>0</v>
      </c>
      <c r="L85" s="127">
        <v>0</v>
      </c>
      <c r="M85" s="127">
        <v>0</v>
      </c>
      <c r="N85" s="368"/>
    </row>
    <row r="86" spans="2:14" s="104" customFormat="1">
      <c r="B86" s="117"/>
      <c r="D86" s="149" t="s">
        <v>72</v>
      </c>
      <c r="E86" s="131"/>
      <c r="F86" s="131"/>
      <c r="G86" s="150">
        <f>'3) Staffing Plan'!D27</f>
        <v>0</v>
      </c>
      <c r="H86" s="156"/>
      <c r="I86" s="127">
        <v>0</v>
      </c>
      <c r="J86" s="127">
        <v>0</v>
      </c>
      <c r="K86" s="127">
        <v>0</v>
      </c>
      <c r="L86" s="127">
        <v>0</v>
      </c>
      <c r="M86" s="127">
        <v>0</v>
      </c>
      <c r="N86" s="368"/>
    </row>
    <row r="87" spans="2:14" s="104" customFormat="1" ht="18">
      <c r="B87" s="117"/>
      <c r="D87" s="152" t="s">
        <v>28</v>
      </c>
      <c r="E87" s="131"/>
      <c r="F87" s="131"/>
      <c r="G87" s="151">
        <f>'3) Staffing Plan'!D28</f>
        <v>0</v>
      </c>
      <c r="H87" s="156"/>
      <c r="I87" s="124">
        <v>0</v>
      </c>
      <c r="J87" s="124">
        <v>0</v>
      </c>
      <c r="K87" s="124">
        <v>0</v>
      </c>
      <c r="L87" s="124">
        <v>0</v>
      </c>
      <c r="M87" s="349">
        <v>0</v>
      </c>
      <c r="N87" s="368"/>
    </row>
    <row r="88" spans="2:14" s="104" customFormat="1">
      <c r="B88" s="117"/>
      <c r="C88" s="152" t="s">
        <v>77</v>
      </c>
      <c r="E88" s="131"/>
      <c r="F88" s="131"/>
      <c r="G88" s="150">
        <f>SUM(G80:G87)</f>
        <v>0</v>
      </c>
      <c r="H88" s="156"/>
      <c r="I88" s="153">
        <f>SUM(I80:I87)</f>
        <v>0</v>
      </c>
      <c r="J88" s="153">
        <f>SUM(J80:J87)</f>
        <v>0</v>
      </c>
      <c r="K88" s="153">
        <f>SUM(K80:K87)</f>
        <v>0</v>
      </c>
      <c r="L88" s="153">
        <f>SUM(L80:L87)</f>
        <v>0</v>
      </c>
      <c r="M88" s="353">
        <f>SUM(M80:M87)</f>
        <v>0</v>
      </c>
      <c r="N88" s="368"/>
    </row>
    <row r="89" spans="2:14" s="104" customFormat="1" ht="7.5" customHeight="1">
      <c r="B89" s="117"/>
      <c r="D89" s="131"/>
      <c r="E89" s="131"/>
      <c r="F89" s="131"/>
      <c r="G89" s="154"/>
      <c r="H89" s="115"/>
      <c r="I89" s="115"/>
      <c r="J89" s="115"/>
      <c r="K89" s="115"/>
      <c r="L89" s="115"/>
      <c r="M89" s="115"/>
      <c r="N89" s="371"/>
    </row>
    <row r="90" spans="2:14" s="104" customFormat="1">
      <c r="B90" s="117"/>
      <c r="C90" s="148" t="s">
        <v>78</v>
      </c>
      <c r="D90" s="86"/>
      <c r="G90" s="157"/>
      <c r="H90" s="115"/>
      <c r="I90" s="115"/>
      <c r="J90" s="115"/>
      <c r="K90" s="115"/>
      <c r="L90" s="115"/>
      <c r="M90" s="115"/>
      <c r="N90" s="371"/>
    </row>
    <row r="91" spans="2:14" s="104" customFormat="1">
      <c r="B91" s="117"/>
      <c r="D91" s="149" t="s">
        <v>100</v>
      </c>
      <c r="E91" s="131"/>
      <c r="F91" s="131"/>
      <c r="G91" s="150">
        <f>'3) Staffing Plan'!D32</f>
        <v>0</v>
      </c>
      <c r="H91" s="115"/>
      <c r="I91" s="127">
        <v>0</v>
      </c>
      <c r="J91" s="127">
        <v>0</v>
      </c>
      <c r="K91" s="127">
        <v>0</v>
      </c>
      <c r="L91" s="127">
        <v>0</v>
      </c>
      <c r="M91" s="127">
        <v>0</v>
      </c>
      <c r="N91" s="368"/>
    </row>
    <row r="92" spans="2:14" s="104" customFormat="1">
      <c r="B92" s="117"/>
      <c r="D92" s="149" t="s">
        <v>101</v>
      </c>
      <c r="E92" s="131"/>
      <c r="F92" s="131"/>
      <c r="G92" s="150">
        <f>'3) Staffing Plan'!D33</f>
        <v>0</v>
      </c>
      <c r="H92" s="115"/>
      <c r="I92" s="127">
        <v>0</v>
      </c>
      <c r="J92" s="127">
        <v>0</v>
      </c>
      <c r="K92" s="127">
        <v>0</v>
      </c>
      <c r="L92" s="127">
        <v>0</v>
      </c>
      <c r="M92" s="127">
        <v>0</v>
      </c>
      <c r="N92" s="368"/>
    </row>
    <row r="93" spans="2:14" s="104" customFormat="1">
      <c r="B93" s="117"/>
      <c r="D93" s="149" t="s">
        <v>102</v>
      </c>
      <c r="E93" s="131"/>
      <c r="F93" s="131"/>
      <c r="G93" s="150">
        <f>'3) Staffing Plan'!D34</f>
        <v>0</v>
      </c>
      <c r="H93" s="115"/>
      <c r="I93" s="127">
        <v>0</v>
      </c>
      <c r="J93" s="127">
        <v>0</v>
      </c>
      <c r="K93" s="127">
        <v>0</v>
      </c>
      <c r="L93" s="127">
        <v>0</v>
      </c>
      <c r="M93" s="127">
        <v>0</v>
      </c>
      <c r="N93" s="368"/>
    </row>
    <row r="94" spans="2:14" s="104" customFormat="1">
      <c r="B94" s="117"/>
      <c r="D94" s="149" t="s">
        <v>7</v>
      </c>
      <c r="E94" s="131"/>
      <c r="F94" s="131"/>
      <c r="G94" s="150">
        <f>'3) Staffing Plan'!D35</f>
        <v>0</v>
      </c>
      <c r="H94" s="115"/>
      <c r="I94" s="127">
        <v>0</v>
      </c>
      <c r="J94" s="127">
        <v>0</v>
      </c>
      <c r="K94" s="127">
        <v>0</v>
      </c>
      <c r="L94" s="127">
        <v>0</v>
      </c>
      <c r="M94" s="127">
        <v>0</v>
      </c>
      <c r="N94" s="368"/>
    </row>
    <row r="95" spans="2:14" s="104" customFormat="1" ht="18">
      <c r="B95" s="117"/>
      <c r="D95" s="149" t="s">
        <v>28</v>
      </c>
      <c r="E95" s="131"/>
      <c r="F95" s="131"/>
      <c r="G95" s="151">
        <f>'3) Staffing Plan'!D36</f>
        <v>0</v>
      </c>
      <c r="H95" s="115"/>
      <c r="I95" s="124">
        <v>0</v>
      </c>
      <c r="J95" s="124">
        <v>0</v>
      </c>
      <c r="K95" s="124">
        <v>0</v>
      </c>
      <c r="L95" s="124">
        <v>0</v>
      </c>
      <c r="M95" s="349">
        <v>0</v>
      </c>
      <c r="N95" s="368"/>
    </row>
    <row r="96" spans="2:14" s="104" customFormat="1">
      <c r="B96" s="117"/>
      <c r="C96" s="152" t="s">
        <v>79</v>
      </c>
      <c r="E96" s="131"/>
      <c r="F96" s="131"/>
      <c r="G96" s="150">
        <f>SUM(G91:G95)</f>
        <v>0</v>
      </c>
      <c r="H96" s="115"/>
      <c r="I96" s="153">
        <f>SUM(I91:I95)</f>
        <v>0</v>
      </c>
      <c r="J96" s="153">
        <f>SUM(J91:J95)</f>
        <v>0</v>
      </c>
      <c r="K96" s="153">
        <f>SUM(K91:K95)</f>
        <v>0</v>
      </c>
      <c r="L96" s="153">
        <f>SUM(L91:L95)</f>
        <v>0</v>
      </c>
      <c r="M96" s="353">
        <f>SUM(M91:M95)</f>
        <v>0</v>
      </c>
      <c r="N96" s="368"/>
    </row>
    <row r="97" spans="2:14" s="104" customFormat="1" ht="7.5" customHeight="1">
      <c r="B97" s="117"/>
      <c r="D97" s="131"/>
      <c r="E97" s="131"/>
      <c r="F97" s="131"/>
      <c r="G97" s="154"/>
      <c r="H97" s="115"/>
      <c r="I97" s="133"/>
      <c r="J97" s="133"/>
      <c r="K97" s="133"/>
      <c r="L97" s="133"/>
      <c r="M97" s="133"/>
      <c r="N97" s="371"/>
    </row>
    <row r="98" spans="2:14" s="104" customFormat="1">
      <c r="B98" s="117"/>
      <c r="C98" s="158" t="s">
        <v>80</v>
      </c>
      <c r="D98" s="86"/>
      <c r="E98" s="86"/>
      <c r="F98" s="86"/>
      <c r="G98" s="215">
        <f>G77+G88+G96</f>
        <v>0</v>
      </c>
      <c r="H98" s="115"/>
      <c r="I98" s="126">
        <f>I77+I88+I96</f>
        <v>0</v>
      </c>
      <c r="J98" s="126">
        <f>J77+J88+J96</f>
        <v>0</v>
      </c>
      <c r="K98" s="126">
        <f>K77+K88+K96</f>
        <v>0</v>
      </c>
      <c r="L98" s="126">
        <f>L77+L88+L96</f>
        <v>0</v>
      </c>
      <c r="M98" s="350">
        <f>M77+M88+M96</f>
        <v>0</v>
      </c>
      <c r="N98" s="368"/>
    </row>
    <row r="99" spans="2:14" s="104" customFormat="1" ht="7.5" customHeight="1">
      <c r="B99" s="117"/>
      <c r="D99" s="131"/>
      <c r="E99" s="131"/>
      <c r="F99" s="131"/>
      <c r="G99" s="154"/>
      <c r="H99" s="115"/>
      <c r="I99" s="133"/>
      <c r="J99" s="133"/>
      <c r="K99" s="133"/>
      <c r="L99" s="133"/>
      <c r="M99" s="133"/>
      <c r="N99" s="371"/>
    </row>
    <row r="100" spans="2:14" s="104" customFormat="1">
      <c r="B100" s="117"/>
      <c r="C100" s="148" t="s">
        <v>81</v>
      </c>
      <c r="D100" s="86"/>
      <c r="E100" s="86"/>
      <c r="F100" s="86"/>
      <c r="G100" s="157"/>
      <c r="H100" s="115"/>
      <c r="I100" s="115"/>
      <c r="J100" s="115"/>
      <c r="K100" s="115"/>
      <c r="L100" s="115"/>
      <c r="M100" s="115"/>
      <c r="N100" s="371"/>
    </row>
    <row r="101" spans="2:14" s="104" customFormat="1">
      <c r="B101" s="117"/>
      <c r="D101" s="149" t="s">
        <v>14</v>
      </c>
      <c r="E101" s="86"/>
      <c r="F101" s="86"/>
      <c r="G101" s="157"/>
      <c r="H101" s="115"/>
      <c r="I101" s="320">
        <v>0</v>
      </c>
      <c r="J101" s="320">
        <v>0</v>
      </c>
      <c r="K101" s="127">
        <v>0</v>
      </c>
      <c r="L101" s="127">
        <v>0</v>
      </c>
      <c r="M101" s="348">
        <v>0</v>
      </c>
      <c r="N101" s="368"/>
    </row>
    <row r="102" spans="2:14" s="104" customFormat="1">
      <c r="B102" s="117"/>
      <c r="D102" s="131" t="s">
        <v>68</v>
      </c>
      <c r="E102" s="86"/>
      <c r="F102" s="86"/>
      <c r="G102" s="157"/>
      <c r="H102" s="115"/>
      <c r="I102" s="320">
        <v>0</v>
      </c>
      <c r="J102" s="320">
        <v>0</v>
      </c>
      <c r="K102" s="127">
        <v>0</v>
      </c>
      <c r="L102" s="127">
        <v>0</v>
      </c>
      <c r="M102" s="348">
        <v>0</v>
      </c>
      <c r="N102" s="368"/>
    </row>
    <row r="103" spans="2:14" s="104" customFormat="1" ht="18">
      <c r="B103" s="117"/>
      <c r="D103" s="149" t="s">
        <v>57</v>
      </c>
      <c r="E103" s="86"/>
      <c r="F103" s="86"/>
      <c r="G103" s="157"/>
      <c r="H103" s="115"/>
      <c r="I103" s="321">
        <v>0</v>
      </c>
      <c r="J103" s="321">
        <v>0</v>
      </c>
      <c r="K103" s="124">
        <v>0</v>
      </c>
      <c r="L103" s="124">
        <v>0</v>
      </c>
      <c r="M103" s="349">
        <v>0</v>
      </c>
      <c r="N103" s="368"/>
    </row>
    <row r="104" spans="2:14" s="104" customFormat="1">
      <c r="B104" s="117"/>
      <c r="C104" s="152" t="s">
        <v>82</v>
      </c>
      <c r="D104" s="86"/>
      <c r="E104" s="86"/>
      <c r="F104" s="86"/>
      <c r="G104" s="157"/>
      <c r="H104" s="115"/>
      <c r="I104" s="322">
        <f>SUM(I101:I103)</f>
        <v>0</v>
      </c>
      <c r="J104" s="323">
        <f>SUM(J101:J103)</f>
        <v>0</v>
      </c>
      <c r="K104" s="126">
        <f>SUM(K101:K103)</f>
        <v>0</v>
      </c>
      <c r="L104" s="126">
        <f>SUM(L101:L103)</f>
        <v>0</v>
      </c>
      <c r="M104" s="350">
        <f>SUM(M101:M103)</f>
        <v>0</v>
      </c>
      <c r="N104" s="368"/>
    </row>
    <row r="105" spans="2:14" s="104" customFormat="1" ht="7.5" customHeight="1">
      <c r="B105" s="117"/>
      <c r="D105" s="131"/>
      <c r="E105" s="131"/>
      <c r="F105" s="131"/>
      <c r="G105" s="154"/>
      <c r="H105" s="115"/>
      <c r="I105" s="132"/>
      <c r="J105" s="133"/>
      <c r="K105" s="133"/>
      <c r="L105" s="133"/>
      <c r="M105" s="133"/>
      <c r="N105" s="371"/>
    </row>
    <row r="106" spans="2:14" s="104" customFormat="1">
      <c r="B106" s="117"/>
      <c r="C106" s="158" t="s">
        <v>83</v>
      </c>
      <c r="D106" s="86"/>
      <c r="E106" s="86"/>
      <c r="F106" s="86"/>
      <c r="G106" s="215">
        <f>G98</f>
        <v>0</v>
      </c>
      <c r="H106" s="115"/>
      <c r="I106" s="125">
        <f>I98+I104</f>
        <v>0</v>
      </c>
      <c r="J106" s="126">
        <f>J98+J104</f>
        <v>0</v>
      </c>
      <c r="K106" s="126">
        <f>K98+K104</f>
        <v>0</v>
      </c>
      <c r="L106" s="126">
        <f>L98+L104</f>
        <v>0</v>
      </c>
      <c r="M106" s="350">
        <f>M98+M104</f>
        <v>0</v>
      </c>
      <c r="N106" s="368"/>
    </row>
    <row r="107" spans="2:14" s="104" customFormat="1" ht="7.5" customHeight="1">
      <c r="B107" s="117"/>
      <c r="E107" s="131"/>
      <c r="F107" s="131"/>
      <c r="G107" s="88"/>
      <c r="H107" s="115"/>
      <c r="I107" s="132"/>
      <c r="J107" s="133"/>
      <c r="K107" s="133"/>
      <c r="L107" s="133"/>
      <c r="M107" s="133"/>
      <c r="N107" s="371"/>
    </row>
    <row r="108" spans="2:14" s="104" customFormat="1">
      <c r="B108" s="117"/>
      <c r="C108" s="148" t="s">
        <v>84</v>
      </c>
      <c r="E108" s="131"/>
      <c r="F108" s="131"/>
      <c r="G108" s="88"/>
      <c r="H108" s="115"/>
      <c r="I108" s="159"/>
      <c r="J108" s="115"/>
      <c r="K108" s="115"/>
      <c r="L108" s="115"/>
      <c r="M108" s="115"/>
      <c r="N108" s="372"/>
    </row>
    <row r="109" spans="2:14" s="104" customFormat="1">
      <c r="B109" s="117"/>
      <c r="D109" s="86" t="s">
        <v>64</v>
      </c>
      <c r="E109" s="131"/>
      <c r="F109" s="131"/>
      <c r="G109" s="88"/>
      <c r="H109" s="115"/>
      <c r="I109" s="324">
        <v>0</v>
      </c>
      <c r="J109" s="324">
        <v>0</v>
      </c>
      <c r="K109" s="222">
        <v>0</v>
      </c>
      <c r="L109" s="222">
        <v>0</v>
      </c>
      <c r="M109" s="351">
        <v>0</v>
      </c>
      <c r="N109" s="368"/>
    </row>
    <row r="110" spans="2:14" s="104" customFormat="1">
      <c r="B110" s="117"/>
      <c r="D110" s="149" t="s">
        <v>5</v>
      </c>
      <c r="E110" s="131"/>
      <c r="F110" s="131"/>
      <c r="G110" s="88"/>
      <c r="H110" s="115"/>
      <c r="I110" s="320">
        <v>0</v>
      </c>
      <c r="J110" s="320">
        <v>0</v>
      </c>
      <c r="K110" s="223">
        <v>0</v>
      </c>
      <c r="L110" s="223">
        <v>0</v>
      </c>
      <c r="M110" s="348">
        <v>0</v>
      </c>
      <c r="N110" s="368"/>
    </row>
    <row r="111" spans="2:14" s="104" customFormat="1">
      <c r="B111" s="117"/>
      <c r="D111" s="149" t="s">
        <v>65</v>
      </c>
      <c r="E111" s="131"/>
      <c r="F111" s="131"/>
      <c r="G111" s="88"/>
      <c r="H111" s="115"/>
      <c r="I111" s="320">
        <v>0</v>
      </c>
      <c r="J111" s="320">
        <v>0</v>
      </c>
      <c r="K111" s="223">
        <v>0</v>
      </c>
      <c r="L111" s="223">
        <v>0</v>
      </c>
      <c r="M111" s="348">
        <v>0</v>
      </c>
      <c r="N111" s="368"/>
    </row>
    <row r="112" spans="2:14" s="104" customFormat="1">
      <c r="B112" s="117"/>
      <c r="D112" s="149" t="s">
        <v>15</v>
      </c>
      <c r="E112" s="131"/>
      <c r="F112" s="131"/>
      <c r="G112" s="88"/>
      <c r="H112" s="115"/>
      <c r="I112" s="325">
        <v>0</v>
      </c>
      <c r="J112" s="325">
        <v>0</v>
      </c>
      <c r="K112" s="223">
        <v>0</v>
      </c>
      <c r="L112" s="223">
        <v>0</v>
      </c>
      <c r="M112" s="348">
        <v>0</v>
      </c>
      <c r="N112" s="368"/>
    </row>
    <row r="113" spans="2:14" s="104" customFormat="1">
      <c r="B113" s="117"/>
      <c r="D113" s="149" t="s">
        <v>56</v>
      </c>
      <c r="E113" s="131"/>
      <c r="F113" s="131"/>
      <c r="G113" s="88"/>
      <c r="H113" s="115"/>
      <c r="I113" s="223">
        <v>0</v>
      </c>
      <c r="J113" s="223">
        <v>0</v>
      </c>
      <c r="K113" s="223">
        <v>0</v>
      </c>
      <c r="L113" s="223">
        <v>0</v>
      </c>
      <c r="M113" s="348">
        <v>0</v>
      </c>
      <c r="N113" s="368"/>
    </row>
    <row r="114" spans="2:14" s="104" customFormat="1">
      <c r="B114" s="117"/>
      <c r="D114" s="149" t="s">
        <v>16</v>
      </c>
      <c r="E114" s="131"/>
      <c r="F114" s="131"/>
      <c r="G114" s="88"/>
      <c r="H114" s="115"/>
      <c r="I114" s="223">
        <v>0</v>
      </c>
      <c r="J114" s="223">
        <v>0</v>
      </c>
      <c r="K114" s="223">
        <v>0</v>
      </c>
      <c r="L114" s="223">
        <v>0</v>
      </c>
      <c r="M114" s="348">
        <v>0</v>
      </c>
      <c r="N114" s="368"/>
    </row>
    <row r="115" spans="2:14" s="104" customFormat="1">
      <c r="B115" s="117"/>
      <c r="D115" s="149" t="s">
        <v>17</v>
      </c>
      <c r="E115" s="131"/>
      <c r="F115" s="131"/>
      <c r="G115" s="88"/>
      <c r="H115" s="115"/>
      <c r="I115" s="223">
        <v>0</v>
      </c>
      <c r="J115" s="223">
        <v>0</v>
      </c>
      <c r="K115" s="223">
        <v>0</v>
      </c>
      <c r="L115" s="223">
        <v>0</v>
      </c>
      <c r="M115" s="348">
        <v>0</v>
      </c>
      <c r="N115" s="368"/>
    </row>
    <row r="116" spans="2:14" s="104" customFormat="1">
      <c r="B116" s="117"/>
      <c r="D116" s="149" t="s">
        <v>67</v>
      </c>
      <c r="E116" s="131"/>
      <c r="F116" s="131"/>
      <c r="G116" s="88"/>
      <c r="H116" s="115"/>
      <c r="I116" s="223">
        <v>0</v>
      </c>
      <c r="J116" s="223">
        <v>0</v>
      </c>
      <c r="K116" s="223">
        <v>0</v>
      </c>
      <c r="L116" s="223">
        <v>0</v>
      </c>
      <c r="M116" s="348">
        <v>0</v>
      </c>
      <c r="N116" s="368"/>
    </row>
    <row r="117" spans="2:14" s="104" customFormat="1" ht="18">
      <c r="B117" s="117"/>
      <c r="D117" s="86" t="s">
        <v>66</v>
      </c>
      <c r="E117" s="131"/>
      <c r="F117" s="131"/>
      <c r="G117" s="88"/>
      <c r="H117" s="115"/>
      <c r="I117" s="224">
        <v>0</v>
      </c>
      <c r="J117" s="224">
        <v>0</v>
      </c>
      <c r="K117" s="224">
        <v>0</v>
      </c>
      <c r="L117" s="224">
        <v>0</v>
      </c>
      <c r="M117" s="354">
        <v>0</v>
      </c>
      <c r="N117" s="368"/>
    </row>
    <row r="118" spans="2:14" s="104" customFormat="1" ht="15.5" thickBot="1">
      <c r="B118" s="117"/>
      <c r="C118" s="152" t="s">
        <v>85</v>
      </c>
      <c r="E118" s="131"/>
      <c r="F118" s="131"/>
      <c r="G118" s="88"/>
      <c r="H118" s="115"/>
      <c r="I118" s="226">
        <f>SUM(I109:I117)</f>
        <v>0</v>
      </c>
      <c r="J118" s="227">
        <f>SUM(J109:J117)</f>
        <v>0</v>
      </c>
      <c r="K118" s="227">
        <f>SUM(K109:K117)</f>
        <v>0</v>
      </c>
      <c r="L118" s="227">
        <f>SUM(L109:L117)</f>
        <v>0</v>
      </c>
      <c r="M118" s="355">
        <f>SUM(M109:M117)</f>
        <v>0</v>
      </c>
      <c r="N118" s="368"/>
    </row>
    <row r="119" spans="2:14" s="104" customFormat="1" ht="7.5" customHeight="1" thickTop="1">
      <c r="B119" s="220"/>
      <c r="C119" s="145"/>
      <c r="D119" s="228"/>
      <c r="E119" s="228"/>
      <c r="F119" s="228"/>
      <c r="G119" s="176"/>
      <c r="H119" s="147"/>
      <c r="I119" s="229"/>
      <c r="J119" s="147"/>
      <c r="K119" s="147"/>
      <c r="L119" s="147"/>
      <c r="M119" s="147"/>
      <c r="N119" s="373"/>
    </row>
    <row r="120" spans="2:14" s="104" customFormat="1">
      <c r="B120" s="117"/>
      <c r="C120" s="148" t="s">
        <v>86</v>
      </c>
      <c r="D120" s="131"/>
      <c r="E120" s="131"/>
      <c r="F120" s="131"/>
      <c r="G120" s="88"/>
      <c r="H120" s="115"/>
      <c r="I120" s="159"/>
      <c r="J120" s="115"/>
      <c r="K120" s="115"/>
      <c r="L120" s="115"/>
      <c r="M120" s="115"/>
      <c r="N120" s="374"/>
    </row>
    <row r="121" spans="2:14" s="104" customFormat="1">
      <c r="B121" s="117"/>
      <c r="D121" s="149" t="s">
        <v>1</v>
      </c>
      <c r="E121" s="86"/>
      <c r="F121" s="86"/>
      <c r="G121" s="88"/>
      <c r="H121" s="115"/>
      <c r="I121" s="325">
        <v>0</v>
      </c>
      <c r="J121" s="325">
        <v>0</v>
      </c>
      <c r="K121" s="223">
        <v>0</v>
      </c>
      <c r="L121" s="223">
        <v>0</v>
      </c>
      <c r="M121" s="348">
        <v>0</v>
      </c>
      <c r="N121" s="368"/>
    </row>
    <row r="122" spans="2:14" s="104" customFormat="1">
      <c r="B122" s="117"/>
      <c r="D122" s="149" t="s">
        <v>70</v>
      </c>
      <c r="E122" s="86"/>
      <c r="F122" s="86"/>
      <c r="G122" s="88"/>
      <c r="H122" s="115"/>
      <c r="I122" s="127">
        <v>0</v>
      </c>
      <c r="J122" s="127">
        <v>0</v>
      </c>
      <c r="K122" s="223">
        <v>0</v>
      </c>
      <c r="L122" s="223">
        <v>0</v>
      </c>
      <c r="M122" s="348">
        <v>0</v>
      </c>
      <c r="N122" s="368"/>
    </row>
    <row r="123" spans="2:14" s="104" customFormat="1">
      <c r="B123" s="117"/>
      <c r="D123" s="149" t="s">
        <v>63</v>
      </c>
      <c r="E123" s="86"/>
      <c r="F123" s="86"/>
      <c r="G123" s="88"/>
      <c r="H123" s="115"/>
      <c r="I123" s="127">
        <v>0</v>
      </c>
      <c r="J123" s="127">
        <v>0</v>
      </c>
      <c r="K123" s="223">
        <v>0</v>
      </c>
      <c r="L123" s="223">
        <v>0</v>
      </c>
      <c r="M123" s="348">
        <v>0</v>
      </c>
      <c r="N123" s="368"/>
    </row>
    <row r="124" spans="2:14" s="104" customFormat="1">
      <c r="B124" s="117"/>
      <c r="D124" s="149" t="s">
        <v>69</v>
      </c>
      <c r="E124" s="86"/>
      <c r="F124" s="86"/>
      <c r="G124" s="88"/>
      <c r="H124" s="115"/>
      <c r="I124" s="127">
        <v>0</v>
      </c>
      <c r="J124" s="127">
        <v>0</v>
      </c>
      <c r="K124" s="223">
        <v>0</v>
      </c>
      <c r="L124" s="223">
        <v>0</v>
      </c>
      <c r="M124" s="348">
        <v>0</v>
      </c>
      <c r="N124" s="368"/>
    </row>
    <row r="125" spans="2:14" s="104" customFormat="1">
      <c r="B125" s="117"/>
      <c r="D125" s="86" t="s">
        <v>71</v>
      </c>
      <c r="E125" s="86"/>
      <c r="F125" s="86"/>
      <c r="G125" s="88"/>
      <c r="H125" s="115"/>
      <c r="I125" s="223">
        <v>0</v>
      </c>
      <c r="J125" s="223">
        <v>0</v>
      </c>
      <c r="K125" s="223">
        <v>0</v>
      </c>
      <c r="L125" s="223">
        <v>0</v>
      </c>
      <c r="M125" s="348">
        <v>0</v>
      </c>
      <c r="N125" s="368"/>
    </row>
    <row r="126" spans="2:14" s="104" customFormat="1">
      <c r="B126" s="117"/>
      <c r="D126" s="86" t="s">
        <v>55</v>
      </c>
      <c r="E126" s="86"/>
      <c r="F126" s="86"/>
      <c r="G126" s="88"/>
      <c r="H126" s="115"/>
      <c r="I126" s="223">
        <v>0</v>
      </c>
      <c r="J126" s="223">
        <v>0</v>
      </c>
      <c r="K126" s="223">
        <v>0</v>
      </c>
      <c r="L126" s="223">
        <v>0</v>
      </c>
      <c r="M126" s="348">
        <v>0</v>
      </c>
      <c r="N126" s="368"/>
    </row>
    <row r="127" spans="2:14" s="104" customFormat="1">
      <c r="B127" s="117"/>
      <c r="D127" s="149" t="s">
        <v>61</v>
      </c>
      <c r="E127" s="86"/>
      <c r="F127" s="86"/>
      <c r="G127" s="88"/>
      <c r="H127" s="115"/>
      <c r="I127" s="223">
        <v>0</v>
      </c>
      <c r="J127" s="223">
        <v>0</v>
      </c>
      <c r="K127" s="223">
        <v>0</v>
      </c>
      <c r="L127" s="223">
        <v>0</v>
      </c>
      <c r="M127" s="348">
        <v>0</v>
      </c>
      <c r="N127" s="368"/>
    </row>
    <row r="128" spans="2:14" s="104" customFormat="1">
      <c r="B128" s="117"/>
      <c r="D128" s="86" t="s">
        <v>52</v>
      </c>
      <c r="E128" s="86"/>
      <c r="F128" s="86"/>
      <c r="G128" s="88"/>
      <c r="H128" s="115"/>
      <c r="I128" s="223">
        <v>0</v>
      </c>
      <c r="J128" s="223">
        <v>0</v>
      </c>
      <c r="K128" s="223">
        <v>0</v>
      </c>
      <c r="L128" s="223">
        <v>0</v>
      </c>
      <c r="M128" s="348">
        <v>0</v>
      </c>
      <c r="N128" s="368"/>
    </row>
    <row r="129" spans="2:14" s="104" customFormat="1">
      <c r="B129" s="117"/>
      <c r="D129" s="149" t="s">
        <v>59</v>
      </c>
      <c r="E129" s="86"/>
      <c r="F129" s="86"/>
      <c r="G129" s="88"/>
      <c r="H129" s="115"/>
      <c r="I129" s="223">
        <v>0</v>
      </c>
      <c r="J129" s="223">
        <v>0</v>
      </c>
      <c r="K129" s="223">
        <v>0</v>
      </c>
      <c r="L129" s="223">
        <v>0</v>
      </c>
      <c r="M129" s="348">
        <v>0</v>
      </c>
      <c r="N129" s="368"/>
    </row>
    <row r="130" spans="2:14" s="104" customFormat="1">
      <c r="B130" s="117"/>
      <c r="D130" s="149" t="s">
        <v>2</v>
      </c>
      <c r="E130" s="86"/>
      <c r="F130" s="86"/>
      <c r="G130" s="88"/>
      <c r="H130" s="115"/>
      <c r="I130" s="223">
        <v>0</v>
      </c>
      <c r="J130" s="223">
        <v>0</v>
      </c>
      <c r="K130" s="223">
        <v>0</v>
      </c>
      <c r="L130" s="223">
        <v>0</v>
      </c>
      <c r="M130" s="348">
        <v>0</v>
      </c>
      <c r="N130" s="368"/>
    </row>
    <row r="131" spans="2:14" s="104" customFormat="1">
      <c r="B131" s="117"/>
      <c r="D131" s="149" t="s">
        <v>19</v>
      </c>
      <c r="E131" s="86"/>
      <c r="F131" s="86"/>
      <c r="G131" s="88"/>
      <c r="H131" s="115"/>
      <c r="I131" s="223">
        <v>0</v>
      </c>
      <c r="J131" s="223">
        <v>0</v>
      </c>
      <c r="K131" s="223">
        <v>0</v>
      </c>
      <c r="L131" s="223">
        <v>0</v>
      </c>
      <c r="M131" s="348">
        <v>0</v>
      </c>
      <c r="N131" s="368"/>
    </row>
    <row r="132" spans="2:14" s="104" customFormat="1">
      <c r="B132" s="117"/>
      <c r="D132" s="149" t="s">
        <v>62</v>
      </c>
      <c r="E132" s="86"/>
      <c r="F132" s="86"/>
      <c r="G132" s="88"/>
      <c r="H132" s="115"/>
      <c r="I132" s="223">
        <v>0</v>
      </c>
      <c r="J132" s="223">
        <v>0</v>
      </c>
      <c r="K132" s="223">
        <v>0</v>
      </c>
      <c r="L132" s="223">
        <v>0</v>
      </c>
      <c r="M132" s="348">
        <v>0</v>
      </c>
      <c r="N132" s="368"/>
    </row>
    <row r="133" spans="2:14" s="104" customFormat="1">
      <c r="B133" s="117"/>
      <c r="D133" s="86" t="s">
        <v>6</v>
      </c>
      <c r="E133" s="86"/>
      <c r="F133" s="86"/>
      <c r="G133" s="88"/>
      <c r="H133" s="115"/>
      <c r="I133" s="223">
        <v>0</v>
      </c>
      <c r="J133" s="223">
        <v>0</v>
      </c>
      <c r="K133" s="223">
        <v>0</v>
      </c>
      <c r="L133" s="223">
        <v>0</v>
      </c>
      <c r="M133" s="348">
        <v>0</v>
      </c>
      <c r="N133" s="368"/>
    </row>
    <row r="134" spans="2:14" s="104" customFormat="1">
      <c r="B134" s="117"/>
      <c r="D134" s="86" t="s">
        <v>18</v>
      </c>
      <c r="E134" s="86"/>
      <c r="F134" s="86"/>
      <c r="G134" s="88"/>
      <c r="H134" s="115"/>
      <c r="I134" s="223">
        <v>0</v>
      </c>
      <c r="J134" s="223">
        <v>0</v>
      </c>
      <c r="K134" s="223">
        <v>0</v>
      </c>
      <c r="L134" s="223">
        <v>0</v>
      </c>
      <c r="M134" s="348">
        <v>0</v>
      </c>
      <c r="N134" s="368"/>
    </row>
    <row r="135" spans="2:14" s="104" customFormat="1">
      <c r="B135" s="117"/>
      <c r="D135" s="149" t="s">
        <v>8</v>
      </c>
      <c r="E135" s="86"/>
      <c r="F135" s="86"/>
      <c r="G135" s="88"/>
      <c r="H135" s="115"/>
      <c r="I135" s="223">
        <v>0</v>
      </c>
      <c r="J135" s="223">
        <v>0</v>
      </c>
      <c r="K135" s="223">
        <v>0</v>
      </c>
      <c r="L135" s="223">
        <v>0</v>
      </c>
      <c r="M135" s="348">
        <v>0</v>
      </c>
      <c r="N135" s="368"/>
    </row>
    <row r="136" spans="2:14" s="104" customFormat="1">
      <c r="B136" s="117"/>
      <c r="D136" s="149" t="s">
        <v>58</v>
      </c>
      <c r="E136" s="86"/>
      <c r="F136" s="86"/>
      <c r="G136" s="88"/>
      <c r="H136" s="115"/>
      <c r="I136" s="223">
        <v>0</v>
      </c>
      <c r="J136" s="223">
        <v>0</v>
      </c>
      <c r="K136" s="223">
        <v>0</v>
      </c>
      <c r="L136" s="223">
        <v>0</v>
      </c>
      <c r="M136" s="348">
        <v>0</v>
      </c>
      <c r="N136" s="368"/>
    </row>
    <row r="137" spans="2:14" s="104" customFormat="1">
      <c r="B137" s="117"/>
      <c r="D137" s="149" t="s">
        <v>73</v>
      </c>
      <c r="E137" s="86"/>
      <c r="F137" s="86"/>
      <c r="G137" s="88"/>
      <c r="H137" s="115"/>
      <c r="I137" s="223">
        <v>0</v>
      </c>
      <c r="J137" s="223">
        <v>0</v>
      </c>
      <c r="K137" s="223">
        <v>0</v>
      </c>
      <c r="L137" s="223">
        <v>0</v>
      </c>
      <c r="M137" s="348">
        <v>0</v>
      </c>
      <c r="N137" s="368"/>
    </row>
    <row r="138" spans="2:14" s="104" customFormat="1">
      <c r="B138" s="117"/>
      <c r="D138" s="149" t="s">
        <v>60</v>
      </c>
      <c r="E138" s="86"/>
      <c r="F138" s="86"/>
      <c r="G138" s="88"/>
      <c r="H138" s="115"/>
      <c r="I138" s="223">
        <v>0</v>
      </c>
      <c r="J138" s="223">
        <v>0</v>
      </c>
      <c r="K138" s="223">
        <v>0</v>
      </c>
      <c r="L138" s="223">
        <v>0</v>
      </c>
      <c r="M138" s="348">
        <v>0</v>
      </c>
      <c r="N138" s="368"/>
    </row>
    <row r="139" spans="2:14" s="104" customFormat="1">
      <c r="B139" s="117"/>
      <c r="D139" s="149" t="s">
        <v>40</v>
      </c>
      <c r="E139" s="86"/>
      <c r="F139" s="86"/>
      <c r="G139" s="88"/>
      <c r="H139" s="115"/>
      <c r="I139" s="223">
        <v>0</v>
      </c>
      <c r="J139" s="223">
        <v>0</v>
      </c>
      <c r="K139" s="223">
        <v>0</v>
      </c>
      <c r="L139" s="223">
        <v>0</v>
      </c>
      <c r="M139" s="348">
        <v>0</v>
      </c>
      <c r="N139" s="368"/>
    </row>
    <row r="140" spans="2:14" s="104" customFormat="1" ht="18">
      <c r="B140" s="117"/>
      <c r="D140" s="86" t="s">
        <v>28</v>
      </c>
      <c r="E140" s="86"/>
      <c r="F140" s="86"/>
      <c r="G140" s="88"/>
      <c r="H140" s="115"/>
      <c r="I140" s="160">
        <v>0</v>
      </c>
      <c r="J140" s="160">
        <v>0</v>
      </c>
      <c r="K140" s="160">
        <v>0</v>
      </c>
      <c r="L140" s="160">
        <v>0</v>
      </c>
      <c r="M140" s="354">
        <v>0</v>
      </c>
      <c r="N140" s="368"/>
    </row>
    <row r="141" spans="2:14" s="104" customFormat="1">
      <c r="B141" s="117"/>
      <c r="C141" s="152" t="s">
        <v>87</v>
      </c>
      <c r="D141" s="86"/>
      <c r="E141" s="86"/>
      <c r="F141" s="86"/>
      <c r="G141" s="88"/>
      <c r="H141" s="115"/>
      <c r="I141" s="125">
        <f>SUM(I121:I140)</f>
        <v>0</v>
      </c>
      <c r="J141" s="126">
        <f>SUM(J121:J140)</f>
        <v>0</v>
      </c>
      <c r="K141" s="126">
        <f>SUM(K121:K140)</f>
        <v>0</v>
      </c>
      <c r="L141" s="126">
        <f>SUM(L121:L140)</f>
        <v>0</v>
      </c>
      <c r="M141" s="350">
        <f>SUM(M121:M140)</f>
        <v>0</v>
      </c>
      <c r="N141" s="368"/>
    </row>
    <row r="142" spans="2:14" s="104" customFormat="1" ht="7.5" customHeight="1">
      <c r="B142" s="117"/>
      <c r="D142" s="131"/>
      <c r="E142" s="131"/>
      <c r="F142" s="131"/>
      <c r="G142" s="88"/>
      <c r="H142" s="115"/>
      <c r="I142" s="132"/>
      <c r="J142" s="133"/>
      <c r="K142" s="133"/>
      <c r="L142" s="133"/>
      <c r="M142" s="133"/>
      <c r="N142" s="371"/>
    </row>
    <row r="143" spans="2:14" s="104" customFormat="1" ht="12" customHeight="1">
      <c r="B143" s="117"/>
      <c r="C143" s="148" t="s">
        <v>88</v>
      </c>
      <c r="D143" s="86"/>
      <c r="E143" s="161"/>
      <c r="F143" s="161"/>
      <c r="G143" s="162"/>
      <c r="H143" s="115"/>
      <c r="I143" s="134"/>
      <c r="J143" s="135"/>
      <c r="K143" s="135"/>
      <c r="L143" s="135"/>
      <c r="M143" s="135"/>
      <c r="N143" s="371"/>
    </row>
    <row r="144" spans="2:14" s="104" customFormat="1">
      <c r="B144" s="117"/>
      <c r="C144" s="86"/>
      <c r="D144" s="149" t="s">
        <v>3</v>
      </c>
      <c r="E144" s="106"/>
      <c r="F144" s="106"/>
      <c r="G144" s="162"/>
      <c r="H144" s="115"/>
      <c r="I144" s="223">
        <v>0</v>
      </c>
      <c r="J144" s="223">
        <v>0</v>
      </c>
      <c r="K144" s="223">
        <v>0</v>
      </c>
      <c r="L144" s="223">
        <v>0</v>
      </c>
      <c r="M144" s="348">
        <v>0</v>
      </c>
      <c r="N144" s="368"/>
    </row>
    <row r="145" spans="2:14" s="104" customFormat="1">
      <c r="B145" s="117"/>
      <c r="C145" s="86"/>
      <c r="D145" s="149" t="s">
        <v>4</v>
      </c>
      <c r="E145" s="106"/>
      <c r="F145" s="106"/>
      <c r="G145" s="162"/>
      <c r="H145" s="115"/>
      <c r="I145" s="223">
        <v>0</v>
      </c>
      <c r="J145" s="223">
        <v>0</v>
      </c>
      <c r="K145" s="223">
        <v>0</v>
      </c>
      <c r="L145" s="223">
        <v>0</v>
      </c>
      <c r="M145" s="348">
        <v>0</v>
      </c>
      <c r="N145" s="368"/>
    </row>
    <row r="146" spans="2:14" s="104" customFormat="1">
      <c r="B146" s="117"/>
      <c r="C146" s="86"/>
      <c r="D146" s="120" t="s">
        <v>332</v>
      </c>
      <c r="E146" s="106"/>
      <c r="F146" s="106"/>
      <c r="G146" s="162"/>
      <c r="H146" s="115"/>
      <c r="I146" s="223">
        <v>0</v>
      </c>
      <c r="J146" s="223">
        <v>0</v>
      </c>
      <c r="K146" s="223">
        <v>0</v>
      </c>
      <c r="L146" s="223">
        <v>0</v>
      </c>
      <c r="M146" s="348">
        <v>0</v>
      </c>
      <c r="N146" s="368"/>
    </row>
    <row r="147" spans="2:14" s="104" customFormat="1">
      <c r="B147" s="117"/>
      <c r="C147" s="86"/>
      <c r="D147" s="86" t="s">
        <v>53</v>
      </c>
      <c r="E147" s="106"/>
      <c r="F147" s="106"/>
      <c r="G147" s="162"/>
      <c r="H147" s="115"/>
      <c r="I147" s="223">
        <v>0</v>
      </c>
      <c r="J147" s="223">
        <v>0</v>
      </c>
      <c r="K147" s="223">
        <v>0</v>
      </c>
      <c r="L147" s="223">
        <v>0</v>
      </c>
      <c r="M147" s="348">
        <v>0</v>
      </c>
      <c r="N147" s="368"/>
    </row>
    <row r="148" spans="2:14" s="104" customFormat="1">
      <c r="B148" s="117"/>
      <c r="C148" s="86"/>
      <c r="D148" s="86" t="s">
        <v>55</v>
      </c>
      <c r="E148" s="106"/>
      <c r="F148" s="106"/>
      <c r="G148" s="162"/>
      <c r="H148" s="115"/>
      <c r="I148" s="223">
        <v>0</v>
      </c>
      <c r="J148" s="223">
        <v>0</v>
      </c>
      <c r="K148" s="223">
        <v>0</v>
      </c>
      <c r="L148" s="223">
        <v>0</v>
      </c>
      <c r="M148" s="348">
        <v>0</v>
      </c>
      <c r="N148" s="368"/>
    </row>
    <row r="149" spans="2:14" s="104" customFormat="1">
      <c r="B149" s="117"/>
      <c r="C149" s="86"/>
      <c r="D149" s="149" t="s">
        <v>7</v>
      </c>
      <c r="E149" s="106"/>
      <c r="F149" s="106"/>
      <c r="G149" s="162"/>
      <c r="H149" s="115"/>
      <c r="I149" s="223">
        <v>0</v>
      </c>
      <c r="J149" s="223">
        <v>0</v>
      </c>
      <c r="K149" s="223">
        <v>0</v>
      </c>
      <c r="L149" s="223">
        <v>0</v>
      </c>
      <c r="M149" s="348">
        <v>0</v>
      </c>
      <c r="N149" s="368"/>
    </row>
    <row r="150" spans="2:14" s="104" customFormat="1" ht="18">
      <c r="B150" s="117"/>
      <c r="C150" s="86"/>
      <c r="D150" s="86" t="s">
        <v>9</v>
      </c>
      <c r="E150" s="106"/>
      <c r="F150" s="106"/>
      <c r="G150" s="162"/>
      <c r="H150" s="115"/>
      <c r="I150" s="160">
        <v>0</v>
      </c>
      <c r="J150" s="160">
        <v>0</v>
      </c>
      <c r="K150" s="160">
        <v>0</v>
      </c>
      <c r="L150" s="160">
        <v>0</v>
      </c>
      <c r="M150" s="354">
        <v>0</v>
      </c>
      <c r="N150" s="368"/>
    </row>
    <row r="151" spans="2:14" s="104" customFormat="1">
      <c r="B151" s="117"/>
      <c r="C151" s="131" t="s">
        <v>89</v>
      </c>
      <c r="D151" s="86"/>
      <c r="E151" s="161"/>
      <c r="F151" s="161"/>
      <c r="G151" s="162"/>
      <c r="H151" s="115"/>
      <c r="I151" s="125">
        <f>SUM(I144:I150)</f>
        <v>0</v>
      </c>
      <c r="J151" s="126">
        <f>SUM(J144:J150)</f>
        <v>0</v>
      </c>
      <c r="K151" s="126">
        <f>SUM(K144:K150)</f>
        <v>0</v>
      </c>
      <c r="L151" s="126">
        <f>SUM(L144:L150)</f>
        <v>0</v>
      </c>
      <c r="M151" s="350">
        <f>SUM(M144:M150)</f>
        <v>0</v>
      </c>
      <c r="N151" s="374"/>
    </row>
    <row r="152" spans="2:14" s="104" customFormat="1" ht="7.5" customHeight="1">
      <c r="B152" s="117"/>
      <c r="C152" s="148"/>
      <c r="D152" s="86"/>
      <c r="E152" s="161"/>
      <c r="F152" s="161"/>
      <c r="G152" s="162"/>
      <c r="H152" s="115"/>
      <c r="I152" s="128"/>
      <c r="J152" s="129"/>
      <c r="K152" s="129"/>
      <c r="L152" s="129"/>
      <c r="M152" s="129"/>
      <c r="N152" s="374"/>
    </row>
    <row r="153" spans="2:14" s="104" customFormat="1">
      <c r="B153" s="117"/>
      <c r="C153" s="148" t="s">
        <v>90</v>
      </c>
      <c r="D153" s="86"/>
      <c r="E153" s="161"/>
      <c r="F153" s="161"/>
      <c r="G153" s="162"/>
      <c r="H153" s="115"/>
      <c r="I153" s="136">
        <v>0</v>
      </c>
      <c r="J153" s="136">
        <v>0</v>
      </c>
      <c r="K153" s="136">
        <v>0</v>
      </c>
      <c r="L153" s="136">
        <v>0</v>
      </c>
      <c r="M153" s="351">
        <v>0</v>
      </c>
      <c r="N153" s="368"/>
    </row>
    <row r="154" spans="2:14" s="104" customFormat="1">
      <c r="B154" s="117"/>
      <c r="C154" s="148" t="s">
        <v>516</v>
      </c>
      <c r="D154" s="86"/>
      <c r="E154" s="161"/>
      <c r="F154" s="161"/>
      <c r="G154" s="162"/>
      <c r="H154" s="115"/>
      <c r="I154" s="499">
        <v>0</v>
      </c>
      <c r="J154" s="499">
        <v>0</v>
      </c>
      <c r="K154" s="499">
        <v>0</v>
      </c>
      <c r="L154" s="499">
        <v>0</v>
      </c>
      <c r="M154" s="500">
        <v>0</v>
      </c>
      <c r="N154" s="496"/>
    </row>
    <row r="155" spans="2:14" s="104" customFormat="1">
      <c r="B155" s="117"/>
      <c r="C155" s="148" t="s">
        <v>110</v>
      </c>
      <c r="D155" s="86"/>
      <c r="E155" s="161"/>
      <c r="F155" s="161"/>
      <c r="G155" s="162"/>
      <c r="H155" s="115"/>
      <c r="I155" s="127">
        <v>0</v>
      </c>
      <c r="J155" s="127">
        <v>0</v>
      </c>
      <c r="K155" s="127">
        <v>0</v>
      </c>
      <c r="L155" s="127">
        <v>0</v>
      </c>
      <c r="M155" s="348">
        <v>0</v>
      </c>
      <c r="N155" s="368"/>
    </row>
    <row r="156" spans="2:14" s="104" customFormat="1">
      <c r="B156" s="117"/>
      <c r="C156" s="498" t="s">
        <v>513</v>
      </c>
      <c r="D156" s="86"/>
      <c r="E156" s="161"/>
      <c r="F156" s="161"/>
      <c r="G156" s="162"/>
      <c r="H156" s="115"/>
      <c r="I156" s="127">
        <v>0</v>
      </c>
      <c r="J156" s="127">
        <v>0</v>
      </c>
      <c r="K156" s="127">
        <v>0</v>
      </c>
      <c r="L156" s="127">
        <v>0</v>
      </c>
      <c r="M156" s="127">
        <v>0</v>
      </c>
      <c r="N156" s="497"/>
    </row>
    <row r="157" spans="2:14" s="104" customFormat="1" ht="7.5" customHeight="1">
      <c r="B157" s="117"/>
      <c r="C157" s="148"/>
      <c r="D157" s="86"/>
      <c r="E157" s="161"/>
      <c r="F157" s="161"/>
      <c r="G157" s="162"/>
      <c r="H157" s="115"/>
      <c r="I157" s="129"/>
      <c r="J157" s="129"/>
      <c r="K157" s="129"/>
      <c r="L157" s="129"/>
      <c r="M157" s="129"/>
      <c r="N157" s="371"/>
    </row>
    <row r="158" spans="2:14" s="104" customFormat="1" ht="18">
      <c r="B158" s="97" t="s">
        <v>54</v>
      </c>
      <c r="C158" s="98"/>
      <c r="D158" s="98"/>
      <c r="G158" s="114"/>
      <c r="H158" s="163"/>
      <c r="I158" s="164">
        <f>I106+I118+I141+I151+I153+I155+I156+I154</f>
        <v>0</v>
      </c>
      <c r="J158" s="164">
        <f t="shared" ref="J158:M158" si="0">J106+J118+J141+J151+J153+J155+J156+J154</f>
        <v>0</v>
      </c>
      <c r="K158" s="164">
        <f t="shared" si="0"/>
        <v>0</v>
      </c>
      <c r="L158" s="164">
        <f t="shared" si="0"/>
        <v>0</v>
      </c>
      <c r="M158" s="164">
        <f t="shared" si="0"/>
        <v>0</v>
      </c>
      <c r="N158" s="368"/>
    </row>
    <row r="159" spans="2:14" s="104" customFormat="1" ht="7.5" customHeight="1">
      <c r="B159" s="117"/>
      <c r="C159" s="86"/>
      <c r="D159" s="86"/>
      <c r="E159" s="106"/>
      <c r="F159" s="106"/>
      <c r="G159" s="114"/>
      <c r="H159" s="115"/>
      <c r="I159" s="129"/>
      <c r="J159" s="129"/>
      <c r="K159" s="129"/>
      <c r="L159" s="129"/>
      <c r="M159" s="129"/>
      <c r="N159" s="371"/>
    </row>
    <row r="160" spans="2:14" s="104" customFormat="1" ht="18.5" thickBot="1">
      <c r="B160" s="97" t="s">
        <v>95</v>
      </c>
      <c r="C160" s="98"/>
      <c r="D160" s="98"/>
      <c r="G160" s="114"/>
      <c r="H160" s="163"/>
      <c r="I160" s="219">
        <f>I66-I158</f>
        <v>0</v>
      </c>
      <c r="J160" s="219">
        <f>J66-J158</f>
        <v>0</v>
      </c>
      <c r="K160" s="219">
        <f>K66-K158</f>
        <v>0</v>
      </c>
      <c r="L160" s="219">
        <f>L66-L158</f>
        <v>0</v>
      </c>
      <c r="M160" s="356">
        <f>M66-M158</f>
        <v>0</v>
      </c>
      <c r="N160" s="368"/>
    </row>
    <row r="161" spans="2:14" s="104" customFormat="1" ht="5.15" customHeight="1" thickTop="1">
      <c r="B161" s="168"/>
      <c r="C161" s="167"/>
      <c r="D161" s="167"/>
      <c r="E161" s="145"/>
      <c r="F161" s="145"/>
      <c r="G161" s="146"/>
      <c r="H161" s="147"/>
      <c r="I161" s="147"/>
      <c r="J161" s="147"/>
      <c r="K161" s="147"/>
      <c r="L161" s="147"/>
      <c r="M161" s="147"/>
      <c r="N161" s="375"/>
    </row>
    <row r="162" spans="2:14">
      <c r="B162" s="97" t="s">
        <v>91</v>
      </c>
      <c r="C162" s="98"/>
      <c r="D162" s="98"/>
      <c r="I162" s="169"/>
      <c r="J162" s="169"/>
      <c r="K162" s="169"/>
      <c r="L162" s="169"/>
      <c r="M162" s="169"/>
      <c r="N162" s="371"/>
    </row>
    <row r="163" spans="2:14">
      <c r="B163" s="117"/>
      <c r="D163" s="120" t="s">
        <v>146</v>
      </c>
      <c r="E163" s="121" t="str">
        <f t="shared" ref="E163:E177" si="1">E17</f>
        <v/>
      </c>
      <c r="I163" s="170">
        <f>'2) Enrollment Chart'!D79</f>
        <v>0</v>
      </c>
      <c r="J163" s="170">
        <f>'2) Enrollment Chart'!E79</f>
        <v>0</v>
      </c>
      <c r="K163" s="170">
        <f>'2) Enrollment Chart'!F79</f>
        <v>0</v>
      </c>
      <c r="L163" s="170">
        <f>'2) Enrollment Chart'!G79</f>
        <v>0</v>
      </c>
      <c r="M163" s="357">
        <f>'2) Enrollment Chart'!H79</f>
        <v>0</v>
      </c>
      <c r="N163" s="368"/>
    </row>
    <row r="164" spans="2:14">
      <c r="B164" s="117"/>
      <c r="D164" s="120" t="s">
        <v>186</v>
      </c>
      <c r="E164" s="121" t="str">
        <f t="shared" si="1"/>
        <v/>
      </c>
      <c r="I164" s="170">
        <f>'2) Enrollment Chart'!D84</f>
        <v>0</v>
      </c>
      <c r="J164" s="170">
        <f>'2) Enrollment Chart'!E84</f>
        <v>0</v>
      </c>
      <c r="K164" s="170">
        <f>'2) Enrollment Chart'!F84</f>
        <v>0</v>
      </c>
      <c r="L164" s="170">
        <f>'2) Enrollment Chart'!G84</f>
        <v>0</v>
      </c>
      <c r="M164" s="357">
        <f>'2) Enrollment Chart'!H84</f>
        <v>0</v>
      </c>
      <c r="N164" s="368"/>
    </row>
    <row r="165" spans="2:14">
      <c r="B165" s="117"/>
      <c r="D165" s="120" t="s">
        <v>187</v>
      </c>
      <c r="E165" s="121" t="str">
        <f t="shared" si="1"/>
        <v/>
      </c>
      <c r="I165" s="170">
        <f>'2) Enrollment Chart'!D88</f>
        <v>0</v>
      </c>
      <c r="J165" s="170">
        <f>'2) Enrollment Chart'!E88</f>
        <v>0</v>
      </c>
      <c r="K165" s="170">
        <f>'2) Enrollment Chart'!F88</f>
        <v>0</v>
      </c>
      <c r="L165" s="170">
        <f>'2) Enrollment Chart'!G88</f>
        <v>0</v>
      </c>
      <c r="M165" s="357">
        <f>'2) Enrollment Chart'!H88</f>
        <v>0</v>
      </c>
      <c r="N165" s="368"/>
    </row>
    <row r="166" spans="2:14">
      <c r="B166" s="117"/>
      <c r="D166" s="120" t="s">
        <v>188</v>
      </c>
      <c r="E166" s="121" t="str">
        <f t="shared" si="1"/>
        <v/>
      </c>
      <c r="I166" s="170">
        <f>'2) Enrollment Chart'!D89</f>
        <v>0</v>
      </c>
      <c r="J166" s="170">
        <f>'2) Enrollment Chart'!E89</f>
        <v>0</v>
      </c>
      <c r="K166" s="170">
        <f>'2) Enrollment Chart'!F89</f>
        <v>0</v>
      </c>
      <c r="L166" s="170">
        <f>'2) Enrollment Chart'!G89</f>
        <v>0</v>
      </c>
      <c r="M166" s="357">
        <f>'2) Enrollment Chart'!H89</f>
        <v>0</v>
      </c>
      <c r="N166" s="368"/>
    </row>
    <row r="167" spans="2:14">
      <c r="B167" s="117"/>
      <c r="D167" s="120" t="s">
        <v>189</v>
      </c>
      <c r="E167" s="121" t="str">
        <f t="shared" si="1"/>
        <v/>
      </c>
      <c r="I167" s="170">
        <f>'2) Enrollment Chart'!D90</f>
        <v>0</v>
      </c>
      <c r="J167" s="170">
        <f>'2) Enrollment Chart'!E90</f>
        <v>0</v>
      </c>
      <c r="K167" s="170">
        <f>'2) Enrollment Chart'!F90</f>
        <v>0</v>
      </c>
      <c r="L167" s="170">
        <f>'2) Enrollment Chart'!G90</f>
        <v>0</v>
      </c>
      <c r="M167" s="357">
        <f>'2) Enrollment Chart'!H90</f>
        <v>0</v>
      </c>
      <c r="N167" s="368"/>
    </row>
    <row r="168" spans="2:14">
      <c r="B168" s="117"/>
      <c r="D168" s="120" t="s">
        <v>190</v>
      </c>
      <c r="E168" s="121" t="str">
        <f t="shared" si="1"/>
        <v/>
      </c>
      <c r="I168" s="170">
        <f>'2) Enrollment Chart'!D91</f>
        <v>0</v>
      </c>
      <c r="J168" s="170">
        <f>'2) Enrollment Chart'!E91</f>
        <v>0</v>
      </c>
      <c r="K168" s="170">
        <f>'2) Enrollment Chart'!F91</f>
        <v>0</v>
      </c>
      <c r="L168" s="170">
        <f>'2) Enrollment Chart'!G91</f>
        <v>0</v>
      </c>
      <c r="M168" s="357">
        <f>'2) Enrollment Chart'!H91</f>
        <v>0</v>
      </c>
      <c r="N168" s="368"/>
    </row>
    <row r="169" spans="2:14">
      <c r="B169" s="117"/>
      <c r="D169" s="120" t="s">
        <v>191</v>
      </c>
      <c r="E169" s="121" t="str">
        <f t="shared" si="1"/>
        <v/>
      </c>
      <c r="I169" s="170">
        <f>'2) Enrollment Chart'!D92</f>
        <v>0</v>
      </c>
      <c r="J169" s="170">
        <f>'2) Enrollment Chart'!E92</f>
        <v>0</v>
      </c>
      <c r="K169" s="170">
        <f>'2) Enrollment Chart'!F92</f>
        <v>0</v>
      </c>
      <c r="L169" s="170">
        <f>'2) Enrollment Chart'!G92</f>
        <v>0</v>
      </c>
      <c r="M169" s="357">
        <f>'2) Enrollment Chart'!H92</f>
        <v>0</v>
      </c>
      <c r="N169" s="368"/>
    </row>
    <row r="170" spans="2:14">
      <c r="B170" s="117"/>
      <c r="D170" s="120" t="s">
        <v>192</v>
      </c>
      <c r="E170" s="121" t="str">
        <f t="shared" si="1"/>
        <v/>
      </c>
      <c r="I170" s="170">
        <f>'2) Enrollment Chart'!D93</f>
        <v>0</v>
      </c>
      <c r="J170" s="170">
        <f>'2) Enrollment Chart'!E93</f>
        <v>0</v>
      </c>
      <c r="K170" s="170">
        <f>'2) Enrollment Chart'!F93</f>
        <v>0</v>
      </c>
      <c r="L170" s="170">
        <f>'2) Enrollment Chart'!G93</f>
        <v>0</v>
      </c>
      <c r="M170" s="357">
        <f>'2) Enrollment Chart'!H93</f>
        <v>0</v>
      </c>
      <c r="N170" s="368"/>
    </row>
    <row r="171" spans="2:14">
      <c r="B171" s="117"/>
      <c r="D171" s="120" t="s">
        <v>193</v>
      </c>
      <c r="E171" s="121" t="str">
        <f t="shared" si="1"/>
        <v/>
      </c>
      <c r="I171" s="170">
        <f>'2) Enrollment Chart'!D94</f>
        <v>0</v>
      </c>
      <c r="J171" s="170">
        <f>'2) Enrollment Chart'!E94</f>
        <v>0</v>
      </c>
      <c r="K171" s="170">
        <f>'2) Enrollment Chart'!F94</f>
        <v>0</v>
      </c>
      <c r="L171" s="170">
        <f>'2) Enrollment Chart'!G94</f>
        <v>0</v>
      </c>
      <c r="M171" s="357">
        <f>'2) Enrollment Chart'!H94</f>
        <v>0</v>
      </c>
      <c r="N171" s="368"/>
    </row>
    <row r="172" spans="2:14">
      <c r="B172" s="117"/>
      <c r="D172" s="120" t="s">
        <v>194</v>
      </c>
      <c r="E172" s="121" t="str">
        <f t="shared" si="1"/>
        <v/>
      </c>
      <c r="I172" s="170">
        <f>'2) Enrollment Chart'!D95</f>
        <v>0</v>
      </c>
      <c r="J172" s="170">
        <f>'2) Enrollment Chart'!E95</f>
        <v>0</v>
      </c>
      <c r="K172" s="170">
        <f>'2) Enrollment Chart'!F95</f>
        <v>0</v>
      </c>
      <c r="L172" s="170">
        <f>'2) Enrollment Chart'!G95</f>
        <v>0</v>
      </c>
      <c r="M172" s="357">
        <f>'2) Enrollment Chart'!H95</f>
        <v>0</v>
      </c>
      <c r="N172" s="368"/>
    </row>
    <row r="173" spans="2:14">
      <c r="B173" s="117"/>
      <c r="D173" s="120" t="s">
        <v>195</v>
      </c>
      <c r="E173" s="121" t="str">
        <f t="shared" si="1"/>
        <v/>
      </c>
      <c r="I173" s="170">
        <f>'2) Enrollment Chart'!D96</f>
        <v>0</v>
      </c>
      <c r="J173" s="170">
        <f>'2) Enrollment Chart'!E96</f>
        <v>0</v>
      </c>
      <c r="K173" s="170">
        <f>'2) Enrollment Chart'!F96</f>
        <v>0</v>
      </c>
      <c r="L173" s="170">
        <f>'2) Enrollment Chart'!G96</f>
        <v>0</v>
      </c>
      <c r="M173" s="357">
        <f>'2) Enrollment Chart'!H96</f>
        <v>0</v>
      </c>
      <c r="N173" s="368"/>
    </row>
    <row r="174" spans="2:14">
      <c r="B174" s="117"/>
      <c r="D174" s="120" t="s">
        <v>196</v>
      </c>
      <c r="E174" s="121" t="str">
        <f t="shared" si="1"/>
        <v/>
      </c>
      <c r="I174" s="170">
        <f>'2) Enrollment Chart'!D97</f>
        <v>0</v>
      </c>
      <c r="J174" s="170">
        <f>'2) Enrollment Chart'!E97</f>
        <v>0</v>
      </c>
      <c r="K174" s="170">
        <f>'2) Enrollment Chart'!F97</f>
        <v>0</v>
      </c>
      <c r="L174" s="170">
        <f>'2) Enrollment Chart'!G97</f>
        <v>0</v>
      </c>
      <c r="M174" s="357">
        <f>'2) Enrollment Chart'!H97</f>
        <v>0</v>
      </c>
      <c r="N174" s="368"/>
    </row>
    <row r="175" spans="2:14">
      <c r="B175" s="117"/>
      <c r="D175" s="120" t="s">
        <v>197</v>
      </c>
      <c r="E175" s="121" t="str">
        <f t="shared" si="1"/>
        <v/>
      </c>
      <c r="I175" s="170">
        <f>'2) Enrollment Chart'!D98</f>
        <v>0</v>
      </c>
      <c r="J175" s="170">
        <f>'2) Enrollment Chart'!E98</f>
        <v>0</v>
      </c>
      <c r="K175" s="170">
        <f>'2) Enrollment Chart'!F98</f>
        <v>0</v>
      </c>
      <c r="L175" s="170">
        <f>'2) Enrollment Chart'!G98</f>
        <v>0</v>
      </c>
      <c r="M175" s="357">
        <f>'2) Enrollment Chart'!H98</f>
        <v>0</v>
      </c>
      <c r="N175" s="368"/>
    </row>
    <row r="176" spans="2:14">
      <c r="B176" s="117"/>
      <c r="D176" s="120" t="s">
        <v>198</v>
      </c>
      <c r="E176" s="121" t="str">
        <f t="shared" si="1"/>
        <v/>
      </c>
      <c r="I176" s="170">
        <f>'2) Enrollment Chart'!D99</f>
        <v>0</v>
      </c>
      <c r="J176" s="170">
        <f>'2) Enrollment Chart'!E99</f>
        <v>0</v>
      </c>
      <c r="K176" s="170">
        <f>'2) Enrollment Chart'!F99</f>
        <v>0</v>
      </c>
      <c r="L176" s="170">
        <f>'2) Enrollment Chart'!G99</f>
        <v>0</v>
      </c>
      <c r="M176" s="357">
        <f>'2) Enrollment Chart'!H99</f>
        <v>0</v>
      </c>
      <c r="N176" s="368"/>
    </row>
    <row r="177" spans="2:14">
      <c r="B177" s="117"/>
      <c r="D177" s="120" t="s">
        <v>199</v>
      </c>
      <c r="E177" s="121" t="str">
        <f t="shared" si="1"/>
        <v/>
      </c>
      <c r="I177" s="170">
        <f>'2) Enrollment Chart'!D100</f>
        <v>0</v>
      </c>
      <c r="J177" s="170">
        <f>'2) Enrollment Chart'!E100</f>
        <v>0</v>
      </c>
      <c r="K177" s="170">
        <f>'2) Enrollment Chart'!F100</f>
        <v>0</v>
      </c>
      <c r="L177" s="170">
        <f>'2) Enrollment Chart'!G100</f>
        <v>0</v>
      </c>
      <c r="M177" s="357">
        <f>'2) Enrollment Chart'!H100</f>
        <v>0</v>
      </c>
      <c r="N177" s="368"/>
    </row>
    <row r="178" spans="2:14" ht="18">
      <c r="B178" s="117"/>
      <c r="D178" s="120" t="s">
        <v>147</v>
      </c>
      <c r="E178" s="120" t="str">
        <f>IF(CONTROL!E151="","","Schools Count = "&amp;CONTROL!E151)</f>
        <v/>
      </c>
      <c r="H178" s="171"/>
      <c r="I178" s="473">
        <f>SUM('2) Enrollment Chart'!D101:D135)</f>
        <v>0</v>
      </c>
      <c r="J178" s="473">
        <f>SUM('2) Enrollment Chart'!E101:E135)</f>
        <v>0</v>
      </c>
      <c r="K178" s="473">
        <f>SUM('2) Enrollment Chart'!F101:F135)</f>
        <v>0</v>
      </c>
      <c r="L178" s="473">
        <f>SUM('2) Enrollment Chart'!G101:G135)</f>
        <v>0</v>
      </c>
      <c r="M178" s="474">
        <f>SUM('2) Enrollment Chart'!H101:H135)</f>
        <v>0</v>
      </c>
      <c r="N178" s="368"/>
    </row>
    <row r="179" spans="2:14" ht="18">
      <c r="B179" s="97" t="s">
        <v>92</v>
      </c>
      <c r="C179" s="98"/>
      <c r="D179" s="98"/>
      <c r="H179" s="172"/>
      <c r="I179" s="471">
        <f>SUM(I163:I178)</f>
        <v>0</v>
      </c>
      <c r="J179" s="471">
        <f>SUM(J163:J178)</f>
        <v>0</v>
      </c>
      <c r="K179" s="471">
        <f>SUM(K163:K178)</f>
        <v>0</v>
      </c>
      <c r="L179" s="471">
        <f>SUM(L163:L178)</f>
        <v>0</v>
      </c>
      <c r="M179" s="472">
        <f>SUM(M163:M178)</f>
        <v>0</v>
      </c>
      <c r="N179" s="368"/>
    </row>
    <row r="180" spans="2:14" ht="7.5" customHeight="1">
      <c r="B180" s="105"/>
      <c r="C180" s="87"/>
      <c r="D180" s="87"/>
      <c r="I180" s="173"/>
      <c r="J180" s="173"/>
      <c r="K180" s="173"/>
      <c r="L180" s="173"/>
      <c r="M180" s="173"/>
      <c r="N180" s="372"/>
    </row>
    <row r="181" spans="2:14" ht="18">
      <c r="B181" s="97" t="s">
        <v>93</v>
      </c>
      <c r="C181" s="98"/>
      <c r="D181" s="98"/>
      <c r="H181" s="172"/>
      <c r="I181" s="174">
        <f>IF(I179&gt;0,I66/I179,0)</f>
        <v>0</v>
      </c>
      <c r="J181" s="174">
        <f>IF(J179&gt;0,J66/J179,0)</f>
        <v>0</v>
      </c>
      <c r="K181" s="174">
        <f>IF(K179&gt;0,K66/K179,0)</f>
        <v>0</v>
      </c>
      <c r="L181" s="174">
        <f>IF(L179&gt;0,L66/L179,0)</f>
        <v>0</v>
      </c>
      <c r="M181" s="358">
        <f>IF(M179&gt;0,M66/M179,0)</f>
        <v>0</v>
      </c>
      <c r="N181" s="368"/>
    </row>
    <row r="182" spans="2:14" ht="7.5" customHeight="1">
      <c r="B182" s="105"/>
      <c r="C182" s="87"/>
      <c r="D182" s="87"/>
      <c r="I182" s="173"/>
      <c r="J182" s="173"/>
      <c r="K182" s="173"/>
      <c r="L182" s="173"/>
      <c r="M182" s="173"/>
      <c r="N182" s="372"/>
    </row>
    <row r="183" spans="2:14" ht="18.5" thickBot="1">
      <c r="B183" s="97" t="s">
        <v>94</v>
      </c>
      <c r="C183" s="98"/>
      <c r="D183" s="98"/>
      <c r="H183" s="172"/>
      <c r="I183" s="225">
        <f>IF(I179&gt;0,I158/I179,0)</f>
        <v>0</v>
      </c>
      <c r="J183" s="225">
        <f>IF(J179&gt;0,J158/J179,0)</f>
        <v>0</v>
      </c>
      <c r="K183" s="225">
        <f>IF(K179&gt;0,K158/K179,0)</f>
        <v>0</v>
      </c>
      <c r="L183" s="225">
        <f>IF(L179&gt;0,L158/L179,0)</f>
        <v>0</v>
      </c>
      <c r="M183" s="359">
        <f>IF(M179&gt;0,M158/M179,0)</f>
        <v>0</v>
      </c>
      <c r="N183" s="368"/>
    </row>
    <row r="184" spans="2:14" ht="7.5" customHeight="1" thickTop="1">
      <c r="B184" s="220"/>
      <c r="C184" s="221"/>
      <c r="D184" s="221"/>
      <c r="E184" s="167"/>
      <c r="F184" s="167"/>
      <c r="G184" s="176"/>
      <c r="H184" s="177"/>
      <c r="I184" s="177"/>
      <c r="J184" s="177"/>
      <c r="K184" s="177"/>
      <c r="L184" s="177"/>
      <c r="M184" s="177"/>
      <c r="N184" s="376"/>
    </row>
    <row r="185" spans="2:14">
      <c r="B185" s="97" t="s">
        <v>111</v>
      </c>
      <c r="C185" s="98"/>
      <c r="D185" s="98"/>
      <c r="F185" s="88"/>
      <c r="N185" s="377"/>
    </row>
    <row r="186" spans="2:14">
      <c r="B186" s="117"/>
      <c r="C186" s="152" t="s">
        <v>112</v>
      </c>
      <c r="F186" s="88"/>
      <c r="N186" s="377"/>
    </row>
    <row r="187" spans="2:14">
      <c r="B187" s="117"/>
      <c r="D187" s="475" t="s">
        <v>365</v>
      </c>
      <c r="E187" s="476"/>
      <c r="F187" s="88"/>
      <c r="I187" s="326">
        <v>0</v>
      </c>
      <c r="J187" s="326">
        <v>0</v>
      </c>
      <c r="K187" s="179">
        <v>0</v>
      </c>
      <c r="L187" s="179">
        <v>0</v>
      </c>
      <c r="M187" s="360">
        <v>0</v>
      </c>
      <c r="N187" s="368"/>
    </row>
    <row r="188" spans="2:14">
      <c r="B188" s="117"/>
      <c r="D188" s="475" t="s">
        <v>28</v>
      </c>
      <c r="E188" s="476"/>
      <c r="F188" s="88"/>
      <c r="I188" s="327">
        <v>0</v>
      </c>
      <c r="J188" s="327">
        <v>0</v>
      </c>
      <c r="K188" s="179">
        <v>0</v>
      </c>
      <c r="L188" s="179">
        <v>0</v>
      </c>
      <c r="M188" s="360">
        <v>0</v>
      </c>
      <c r="N188" s="368"/>
    </row>
    <row r="189" spans="2:14">
      <c r="B189" s="117"/>
      <c r="C189" s="86" t="s">
        <v>115</v>
      </c>
      <c r="D189" s="90"/>
      <c r="E189" s="178"/>
      <c r="F189" s="88"/>
      <c r="I189" s="180">
        <f>I187+I188</f>
        <v>0</v>
      </c>
      <c r="J189" s="181">
        <f>J187+J188</f>
        <v>0</v>
      </c>
      <c r="K189" s="181">
        <f>K187+K188</f>
        <v>0</v>
      </c>
      <c r="L189" s="181">
        <f>L187+L188</f>
        <v>0</v>
      </c>
      <c r="M189" s="361">
        <f>M187+M188</f>
        <v>0</v>
      </c>
      <c r="N189" s="368"/>
    </row>
    <row r="190" spans="2:14">
      <c r="B190" s="117"/>
      <c r="C190" s="86" t="s">
        <v>113</v>
      </c>
      <c r="D190" s="90"/>
      <c r="E190" s="178"/>
      <c r="F190" s="88"/>
      <c r="I190" s="182"/>
      <c r="J190" s="169"/>
      <c r="K190" s="169"/>
      <c r="L190" s="169"/>
      <c r="M190" s="169"/>
      <c r="N190" s="377"/>
    </row>
    <row r="191" spans="2:14">
      <c r="B191" s="117"/>
      <c r="D191" s="475" t="s">
        <v>366</v>
      </c>
      <c r="E191" s="476"/>
      <c r="F191" s="88"/>
      <c r="I191" s="127">
        <v>0</v>
      </c>
      <c r="J191" s="127">
        <v>0</v>
      </c>
      <c r="K191" s="127">
        <v>0</v>
      </c>
      <c r="L191" s="127">
        <v>0</v>
      </c>
      <c r="M191" s="348">
        <v>0</v>
      </c>
      <c r="N191" s="368"/>
    </row>
    <row r="192" spans="2:14">
      <c r="B192" s="117"/>
      <c r="D192" s="475" t="s">
        <v>28</v>
      </c>
      <c r="E192" s="476"/>
      <c r="F192" s="88"/>
      <c r="I192" s="326">
        <v>0</v>
      </c>
      <c r="J192" s="179">
        <v>0</v>
      </c>
      <c r="K192" s="179">
        <v>0</v>
      </c>
      <c r="L192" s="179">
        <v>0</v>
      </c>
      <c r="M192" s="360">
        <v>0</v>
      </c>
      <c r="N192" s="368"/>
    </row>
    <row r="193" spans="2:14">
      <c r="B193" s="117"/>
      <c r="C193" s="86" t="s">
        <v>116</v>
      </c>
      <c r="D193" s="90"/>
      <c r="E193" s="178"/>
      <c r="F193" s="88"/>
      <c r="I193" s="180">
        <f>I191+I192</f>
        <v>0</v>
      </c>
      <c r="J193" s="181">
        <f>J191+J192</f>
        <v>0</v>
      </c>
      <c r="K193" s="181">
        <f>K191+K192</f>
        <v>0</v>
      </c>
      <c r="L193" s="181">
        <f>L191+L192</f>
        <v>0</v>
      </c>
      <c r="M193" s="361">
        <f>M191+M192</f>
        <v>0</v>
      </c>
      <c r="N193" s="368"/>
    </row>
    <row r="194" spans="2:14">
      <c r="B194" s="117"/>
      <c r="C194" s="86" t="s">
        <v>114</v>
      </c>
      <c r="D194" s="90"/>
      <c r="E194" s="178"/>
      <c r="F194" s="88"/>
      <c r="G194" s="114"/>
      <c r="I194" s="182"/>
      <c r="J194" s="169"/>
      <c r="K194" s="169"/>
      <c r="L194" s="169"/>
      <c r="M194" s="169"/>
      <c r="N194" s="377"/>
    </row>
    <row r="195" spans="2:14">
      <c r="B195" s="117"/>
      <c r="D195" s="475" t="s">
        <v>367</v>
      </c>
      <c r="E195" s="476"/>
      <c r="F195" s="88"/>
      <c r="I195" s="326">
        <v>0</v>
      </c>
      <c r="J195" s="179">
        <v>0</v>
      </c>
      <c r="K195" s="179">
        <v>0</v>
      </c>
      <c r="L195" s="179">
        <v>0</v>
      </c>
      <c r="M195" s="360">
        <v>0</v>
      </c>
      <c r="N195" s="368"/>
    </row>
    <row r="196" spans="2:14">
      <c r="B196" s="117"/>
      <c r="D196" s="475" t="s">
        <v>28</v>
      </c>
      <c r="E196" s="476"/>
      <c r="F196" s="88"/>
      <c r="I196" s="326">
        <v>0</v>
      </c>
      <c r="J196" s="179">
        <v>0</v>
      </c>
      <c r="K196" s="179">
        <v>0</v>
      </c>
      <c r="L196" s="179">
        <v>0</v>
      </c>
      <c r="M196" s="360">
        <v>0</v>
      </c>
      <c r="N196" s="368"/>
    </row>
    <row r="197" spans="2:14">
      <c r="B197" s="117"/>
      <c r="C197" s="86" t="s">
        <v>117</v>
      </c>
      <c r="F197" s="88"/>
      <c r="I197" s="180">
        <f>I195+I196</f>
        <v>0</v>
      </c>
      <c r="J197" s="181">
        <f>J195+J196</f>
        <v>0</v>
      </c>
      <c r="K197" s="181">
        <f>K195+K196</f>
        <v>0</v>
      </c>
      <c r="L197" s="181">
        <f>L195+L196</f>
        <v>0</v>
      </c>
      <c r="M197" s="361">
        <f>M195+M196</f>
        <v>0</v>
      </c>
      <c r="N197" s="368"/>
    </row>
    <row r="198" spans="2:14" ht="6.75" customHeight="1">
      <c r="B198" s="117"/>
      <c r="F198" s="88"/>
      <c r="I198" s="182"/>
      <c r="J198" s="169"/>
      <c r="K198" s="169"/>
      <c r="L198" s="169"/>
      <c r="M198" s="169"/>
      <c r="N198" s="377"/>
    </row>
    <row r="199" spans="2:14">
      <c r="B199" s="97" t="s">
        <v>120</v>
      </c>
      <c r="C199" s="183"/>
      <c r="D199" s="183"/>
      <c r="E199" s="98"/>
      <c r="F199" s="184"/>
      <c r="I199" s="185">
        <f>I189+I193+I197</f>
        <v>0</v>
      </c>
      <c r="J199" s="186">
        <f>J189+J193+J197</f>
        <v>0</v>
      </c>
      <c r="K199" s="186">
        <f>K189+K193+K197</f>
        <v>0</v>
      </c>
      <c r="L199" s="186">
        <f>L189+L193+L197</f>
        <v>0</v>
      </c>
      <c r="M199" s="362">
        <f>M189+M193+M197</f>
        <v>0</v>
      </c>
      <c r="N199" s="368"/>
    </row>
    <row r="200" spans="2:14" ht="6.75" customHeight="1">
      <c r="B200" s="117"/>
      <c r="F200" s="88"/>
      <c r="I200" s="182"/>
      <c r="J200" s="169"/>
      <c r="K200" s="169"/>
      <c r="L200" s="169"/>
      <c r="M200" s="169"/>
      <c r="N200" s="377"/>
    </row>
    <row r="201" spans="2:14">
      <c r="B201" s="97" t="s">
        <v>95</v>
      </c>
      <c r="C201" s="183"/>
      <c r="D201" s="183"/>
      <c r="E201" s="98"/>
      <c r="F201" s="184"/>
      <c r="I201" s="185">
        <f>I160+I199</f>
        <v>0</v>
      </c>
      <c r="J201" s="186">
        <f>J160+J199</f>
        <v>0</v>
      </c>
      <c r="K201" s="186">
        <f>K160+K199</f>
        <v>0</v>
      </c>
      <c r="L201" s="186">
        <f>L160+L199</f>
        <v>0</v>
      </c>
      <c r="M201" s="362">
        <f>M160+M199</f>
        <v>0</v>
      </c>
      <c r="N201" s="368"/>
    </row>
    <row r="202" spans="2:14" ht="6.75" customHeight="1">
      <c r="B202" s="117"/>
      <c r="F202" s="88"/>
      <c r="I202" s="182"/>
      <c r="J202" s="169"/>
      <c r="K202" s="169"/>
      <c r="L202" s="169"/>
      <c r="M202" s="169"/>
      <c r="N202" s="377"/>
    </row>
    <row r="203" spans="2:14">
      <c r="B203" s="97" t="s">
        <v>118</v>
      </c>
      <c r="C203" s="87"/>
      <c r="D203" s="87"/>
      <c r="F203" s="88"/>
      <c r="I203" s="326">
        <v>0</v>
      </c>
      <c r="J203" s="187">
        <f>I205</f>
        <v>0</v>
      </c>
      <c r="K203" s="187">
        <f t="shared" ref="K203:M203" si="2">J205</f>
        <v>0</v>
      </c>
      <c r="L203" s="187">
        <f t="shared" si="2"/>
        <v>0</v>
      </c>
      <c r="M203" s="363">
        <f t="shared" si="2"/>
        <v>0</v>
      </c>
      <c r="N203" s="368"/>
    </row>
    <row r="204" spans="2:14" ht="6.75" customHeight="1">
      <c r="B204" s="117"/>
      <c r="F204" s="88"/>
      <c r="I204" s="169"/>
      <c r="J204" s="169"/>
      <c r="K204" s="169"/>
      <c r="L204" s="169"/>
      <c r="M204" s="169"/>
      <c r="N204" s="377"/>
    </row>
    <row r="205" spans="2:14" ht="15.5" thickBot="1">
      <c r="B205" s="165" t="s">
        <v>119</v>
      </c>
      <c r="C205" s="166"/>
      <c r="D205" s="166"/>
      <c r="E205" s="166"/>
      <c r="F205" s="188"/>
      <c r="G205" s="175"/>
      <c r="H205" s="189"/>
      <c r="I205" s="190">
        <f>I201+I203</f>
        <v>0</v>
      </c>
      <c r="J205" s="190">
        <f>J201+J203</f>
        <v>0</v>
      </c>
      <c r="K205" s="190">
        <f>K201+K203</f>
        <v>0</v>
      </c>
      <c r="L205" s="190">
        <f>L201+L203</f>
        <v>0</v>
      </c>
      <c r="M205" s="364">
        <f>M201+M203</f>
        <v>0</v>
      </c>
      <c r="N205" s="378"/>
    </row>
    <row r="206" spans="2:14" ht="15.5" thickTop="1"/>
  </sheetData>
  <sheetProtection algorithmName="SHA-512" hashValue="2iZ8Jgatjg487MP6iYh8aFnGr28Q9UWS3iqM463VnofDzo8FX1/WzsP5zz+4zaUOvDysVeqRfZXTAmZ0W64Tow==" saltValue="tMaKf/U9gPpX4vHtydnulQ==" spinCount="100000" sheet="1" objects="1" scenarios="1"/>
  <customSheetViews>
    <customSheetView guid="{5E4DC421-887D-9843-8B54-CF861F76B668}" scale="80" showGridLines="0" hiddenColumns="1">
      <pane xSplit="8" ySplit="13.1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  <customSheetView guid="{7E5415B2-297C-4CDE-9A5E-CCA4F5662440}" scale="80" showPageBreaks="1" showGridLines="0" printArea="1" hiddenColumns="1" view="pageBreakPreview">
      <pane xSplit="8" ySplit="13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</customSheetViews>
  <mergeCells count="9">
    <mergeCell ref="B2:F4"/>
    <mergeCell ref="G4:M4"/>
    <mergeCell ref="G5:M5"/>
    <mergeCell ref="G2:M3"/>
    <mergeCell ref="I14:M14"/>
    <mergeCell ref="H11:H12"/>
    <mergeCell ref="B11:E12"/>
    <mergeCell ref="G11:G12"/>
    <mergeCell ref="B5:F5"/>
  </mergeCells>
  <phoneticPr fontId="0" type="noConversion"/>
  <conditionalFormatting sqref="E17:E31 E163:E177">
    <cfRule type="cellIs" dxfId="3" priority="3" operator="equal">
      <formula>"Please complete ""ENROLLMENT"" tab"</formula>
    </cfRule>
    <cfRule type="cellIs" dxfId="2" priority="4" operator="equal">
      <formula>"(Select from drop-down list)"</formula>
    </cfRule>
  </conditionalFormatting>
  <conditionalFormatting sqref="G2">
    <cfRule type="expression" dxfId="1" priority="5">
      <formula>School="Enter School Name Here"</formula>
    </cfRule>
  </conditionalFormatting>
  <dataValidations count="3"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J15:M15" xr:uid="{00000000-0002-0000-0500-000000000000}">
      <formula1>AND(J15&lt;=0.02,SUM($I$15:$M$15)&lt;=0.08)</formula1>
    </dataValidation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I15" xr:uid="{00000000-0002-0000-0500-000001000000}">
      <formula1>AND(I15&lt;=0.02,SUM($I$15:$M$15)&lt;=0.08)</formula1>
    </dataValidation>
    <dataValidation type="whole" allowBlank="1" showInputMessage="1" showErrorMessage="1" error="ESSER Funding is only approved through 2024-25" sqref="K48:M48" xr:uid="{E1FD4FCD-236C-4E06-A303-379730B5EF29}">
      <formula1>0</formula1>
      <formula2>0</formula2>
    </dataValidation>
  </dataValidations>
  <printOptions horizontalCentered="1"/>
  <pageMargins left="0.2" right="0.2" top="0.5" bottom="0.25" header="0" footer="0"/>
  <pageSetup scale="55" orientation="landscape" r:id="rId1"/>
  <headerFooter alignWithMargins="0"/>
  <rowBreaks count="3" manualBreakCount="3">
    <brk id="66" min="1" max="13" man="1"/>
    <brk id="118" min="1" max="13" man="1"/>
    <brk id="160" min="1" max="13" man="1"/>
  </rowBreaks>
  <ignoredErrors>
    <ignoredError sqref="I77:M78 J49:M49 K50:M50 I88:M90 I96:M100" unlockedFormula="1"/>
    <ignoredError sqref="I178:M178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0000"/>
  </sheetPr>
  <dimension ref="A1:AH1073"/>
  <sheetViews>
    <sheetView topLeftCell="A848" workbookViewId="0">
      <selection activeCell="B852" sqref="B852:B1073"/>
    </sheetView>
  </sheetViews>
  <sheetFormatPr defaultColWidth="9.1796875" defaultRowHeight="15"/>
  <cols>
    <col min="1" max="1" width="13.1796875" style="1" customWidth="1"/>
    <col min="2" max="2" width="42.7265625" style="1" customWidth="1"/>
    <col min="3" max="3" width="10.54296875" style="1" bestFit="1" customWidth="1"/>
    <col min="4" max="4" width="9.1796875" style="1"/>
    <col min="5" max="9" width="15.7265625" style="1" customWidth="1"/>
    <col min="10" max="10" width="12.453125" style="3" customWidth="1"/>
    <col min="11" max="11" width="20.54296875" style="1" bestFit="1" customWidth="1"/>
    <col min="12" max="15" width="14.1796875" style="1" customWidth="1"/>
    <col min="16" max="17" width="12.7265625" style="1" customWidth="1"/>
    <col min="18" max="18" width="12.7265625" customWidth="1"/>
    <col min="19" max="19" width="20.54296875" bestFit="1" customWidth="1"/>
    <col min="20" max="23" width="11.26953125" customWidth="1"/>
    <col min="24" max="24" width="14.7265625" bestFit="1" customWidth="1"/>
    <col min="25" max="25" width="16.7265625" bestFit="1" customWidth="1"/>
    <col min="26" max="30" width="8.81640625"/>
    <col min="31" max="31" width="17.7265625" customWidth="1"/>
    <col min="32" max="32" width="6.1796875" bestFit="1" customWidth="1"/>
    <col min="33" max="34" width="8.81640625" customWidth="1"/>
    <col min="35" max="16384" width="9.1796875" style="1"/>
  </cols>
  <sheetData>
    <row r="1" spans="1:17" ht="18.5">
      <c r="A1" s="439" t="s">
        <v>134</v>
      </c>
      <c r="B1" s="439"/>
      <c r="C1" s="439"/>
      <c r="D1" s="439"/>
      <c r="E1" s="439"/>
      <c r="F1" s="439"/>
      <c r="G1" s="439"/>
      <c r="H1" s="439"/>
      <c r="I1" s="439"/>
      <c r="L1"/>
      <c r="M1"/>
      <c r="N1"/>
      <c r="O1"/>
      <c r="P1"/>
      <c r="Q1"/>
    </row>
    <row r="2" spans="1:17" ht="18.5">
      <c r="A2" s="17"/>
      <c r="J2" s="1"/>
      <c r="K2"/>
      <c r="L2"/>
      <c r="M2"/>
      <c r="N2"/>
      <c r="O2"/>
      <c r="P2"/>
      <c r="Q2"/>
    </row>
    <row r="3" spans="1:17" ht="18.5">
      <c r="A3" s="17"/>
      <c r="J3"/>
      <c r="K3"/>
      <c r="L3"/>
      <c r="M3"/>
      <c r="N3"/>
      <c r="O3"/>
      <c r="P3"/>
      <c r="Q3"/>
    </row>
    <row r="4" spans="1:17">
      <c r="A4" s="54" t="s">
        <v>333</v>
      </c>
      <c r="B4" s="53"/>
      <c r="K4"/>
      <c r="L4"/>
      <c r="M4"/>
      <c r="N4"/>
      <c r="O4"/>
      <c r="P4"/>
      <c r="Q4"/>
    </row>
    <row r="5" spans="1:17" ht="18.5">
      <c r="A5" s="17"/>
      <c r="B5" s="32" t="s">
        <v>149</v>
      </c>
      <c r="C5" s="410" t="s">
        <v>336</v>
      </c>
      <c r="D5" s="411"/>
      <c r="E5" s="6"/>
      <c r="F5" s="7"/>
      <c r="G5" s="7"/>
      <c r="H5" s="8"/>
      <c r="I5" s="9" t="str">
        <f>IF(OR('1) School Information'!B10="ENTER SCHOOL NAME HERE",'1) School Information'!B10)="","Enter School Name on Tab ""1 School Information""",UPPER('1) School Information'!B10))</f>
        <v/>
      </c>
      <c r="J5" s="55">
        <f>IF(OR(I5="Enter School Name Here", I5=""),0,1)</f>
        <v>0</v>
      </c>
      <c r="L5"/>
      <c r="M5"/>
      <c r="N5"/>
      <c r="O5"/>
      <c r="P5"/>
      <c r="Q5"/>
    </row>
    <row r="6" spans="1:17" ht="18.5">
      <c r="A6" s="17"/>
      <c r="B6" s="32" t="s">
        <v>150</v>
      </c>
      <c r="C6" s="410" t="s">
        <v>336</v>
      </c>
      <c r="D6" s="411"/>
      <c r="E6" s="6"/>
      <c r="F6" s="7"/>
      <c r="G6" s="7"/>
      <c r="H6" s="8"/>
      <c r="I6" s="9" t="str">
        <f>'1) School Information'!C15</f>
        <v>enter name</v>
      </c>
      <c r="J6" s="55"/>
      <c r="L6"/>
      <c r="M6"/>
      <c r="N6"/>
      <c r="O6"/>
      <c r="P6"/>
      <c r="Q6"/>
    </row>
    <row r="7" spans="1:17" ht="18.5">
      <c r="A7" s="17"/>
      <c r="B7" s="32" t="s">
        <v>151</v>
      </c>
      <c r="C7" s="410" t="s">
        <v>336</v>
      </c>
      <c r="D7" s="411"/>
      <c r="E7" s="6"/>
      <c r="F7" s="7"/>
      <c r="G7" s="7"/>
      <c r="H7" s="8"/>
      <c r="I7" s="9" t="str">
        <f>'1) School Information'!C16</f>
        <v>enter title</v>
      </c>
      <c r="J7" s="55"/>
      <c r="L7"/>
      <c r="M7"/>
      <c r="N7"/>
      <c r="O7"/>
      <c r="P7"/>
      <c r="Q7"/>
    </row>
    <row r="8" spans="1:17" ht="18.5">
      <c r="A8" s="17"/>
      <c r="B8" s="32" t="s">
        <v>152</v>
      </c>
      <c r="C8" s="410" t="s">
        <v>336</v>
      </c>
      <c r="D8" s="411"/>
      <c r="E8" s="6"/>
      <c r="F8" s="7"/>
      <c r="G8" s="7"/>
      <c r="H8" s="8"/>
      <c r="I8" s="9" t="str">
        <f>'1) School Information'!C17</f>
        <v>enter email address</v>
      </c>
      <c r="J8" s="55"/>
      <c r="L8"/>
      <c r="M8"/>
      <c r="N8"/>
      <c r="O8"/>
      <c r="P8"/>
      <c r="Q8"/>
    </row>
    <row r="9" spans="1:17" ht="18.5">
      <c r="A9" s="17"/>
      <c r="B9" s="32" t="s">
        <v>153</v>
      </c>
      <c r="C9" s="410" t="s">
        <v>336</v>
      </c>
      <c r="D9" s="411"/>
      <c r="E9" s="6"/>
      <c r="F9" s="7"/>
      <c r="G9" s="7"/>
      <c r="H9" s="8"/>
      <c r="I9" s="9" t="str">
        <f>'1) School Information'!C18</f>
        <v>enter phone number</v>
      </c>
      <c r="J9" s="55"/>
      <c r="L9"/>
      <c r="M9"/>
      <c r="N9"/>
      <c r="O9"/>
      <c r="P9"/>
      <c r="Q9"/>
    </row>
    <row r="10" spans="1:17" ht="18.5">
      <c r="A10" s="17"/>
      <c r="E10"/>
      <c r="F10"/>
      <c r="G10"/>
      <c r="H10"/>
      <c r="I10"/>
      <c r="J10" s="55"/>
      <c r="L10"/>
      <c r="M10"/>
      <c r="N10"/>
      <c r="O10"/>
      <c r="P10"/>
      <c r="Q10"/>
    </row>
    <row r="11" spans="1:17">
      <c r="B11" s="32" t="s">
        <v>148</v>
      </c>
      <c r="C11" s="410" t="s">
        <v>336</v>
      </c>
      <c r="D11" s="411"/>
      <c r="E11" s="6"/>
      <c r="F11" s="7"/>
      <c r="G11" s="7"/>
      <c r="H11" s="8"/>
      <c r="I11" s="9" t="str">
        <f>AcadYr1</f>
        <v>2026-27</v>
      </c>
      <c r="J11" s="3">
        <f>IF(I11=B18,0,1)</f>
        <v>1</v>
      </c>
      <c r="L11"/>
      <c r="M11"/>
      <c r="N11"/>
      <c r="O11"/>
      <c r="P11"/>
      <c r="Q11"/>
    </row>
    <row r="12" spans="1:17">
      <c r="B12" s="32" t="s">
        <v>335</v>
      </c>
      <c r="C12" s="410" t="s">
        <v>337</v>
      </c>
      <c r="D12" s="411"/>
      <c r="E12" s="11"/>
      <c r="F12" s="66"/>
      <c r="G12" s="66"/>
      <c r="H12" s="66"/>
      <c r="I12" s="16" t="str">
        <f>IF(J11=1,G19&amp;" through "&amp;G23,"Please enter ""FIRST YEAR OF RENEWED CHARTER"" on tab ""1.) School Information.""")</f>
        <v>2026-27 through 2030-31</v>
      </c>
      <c r="J12" s="55"/>
      <c r="L12"/>
      <c r="M12"/>
      <c r="N12"/>
      <c r="O12"/>
      <c r="P12"/>
      <c r="Q12"/>
    </row>
    <row r="13" spans="1:17">
      <c r="L13"/>
      <c r="M13"/>
      <c r="N13"/>
      <c r="O13"/>
      <c r="P13"/>
      <c r="Q13"/>
    </row>
    <row r="14" spans="1:17">
      <c r="J14" s="1"/>
      <c r="L14"/>
      <c r="M14"/>
      <c r="N14"/>
      <c r="O14"/>
      <c r="P14"/>
      <c r="Q14"/>
    </row>
    <row r="15" spans="1:17">
      <c r="A15" s="413" t="s">
        <v>135</v>
      </c>
      <c r="L15"/>
      <c r="M15"/>
      <c r="N15"/>
      <c r="O15"/>
      <c r="P15"/>
      <c r="Q15"/>
    </row>
    <row r="16" spans="1:17">
      <c r="A16" s="418" t="s">
        <v>339</v>
      </c>
      <c r="L16"/>
      <c r="M16"/>
      <c r="N16"/>
      <c r="O16"/>
      <c r="P16"/>
      <c r="Q16"/>
    </row>
    <row r="17" spans="1:34" s="4" customFormat="1">
      <c r="A17" s="2" t="s">
        <v>143</v>
      </c>
      <c r="B17" s="4" t="s">
        <v>142</v>
      </c>
      <c r="C17" s="3" t="s">
        <v>136</v>
      </c>
      <c r="E17" s="414" t="s">
        <v>144</v>
      </c>
      <c r="F17" s="415"/>
      <c r="G17" s="415"/>
      <c r="H17" s="415"/>
      <c r="I17" s="416"/>
      <c r="J17" s="5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>
      <c r="A18" s="1">
        <v>0</v>
      </c>
      <c r="B18" s="1" t="s">
        <v>345</v>
      </c>
      <c r="E18" s="5" t="s">
        <v>140</v>
      </c>
      <c r="F18" s="5" t="s">
        <v>139</v>
      </c>
      <c r="G18" s="5" t="s">
        <v>141</v>
      </c>
      <c r="H18" s="5" t="s">
        <v>137</v>
      </c>
      <c r="I18" s="5" t="s">
        <v>138</v>
      </c>
      <c r="L18"/>
      <c r="M18"/>
      <c r="N18"/>
      <c r="O18"/>
      <c r="P18"/>
      <c r="Q18"/>
    </row>
    <row r="19" spans="1:34">
      <c r="A19" s="1">
        <v>1</v>
      </c>
      <c r="B19" s="1" t="str">
        <f t="shared" ref="B19:B27" si="0">C19&amp;"-"&amp;RIGHT(C20,2)</f>
        <v>2026-27</v>
      </c>
      <c r="C19" s="2">
        <v>2026</v>
      </c>
      <c r="E19" s="5" t="s">
        <v>103</v>
      </c>
      <c r="F19" s="5">
        <f>IFERROR(MATCH(AcadYr1,$B$19:$B$23,0),"")</f>
        <v>1</v>
      </c>
      <c r="G19" s="5" t="str">
        <f>IF(AcadYr1=B18,"-",AcadYr1)</f>
        <v>2026-27</v>
      </c>
      <c r="H19" s="5" t="str">
        <f>LEFT(G19,4)</f>
        <v>2026</v>
      </c>
      <c r="I19" s="5">
        <f>IFERROR(H19+1,"")</f>
        <v>2027</v>
      </c>
      <c r="L19"/>
      <c r="M19"/>
      <c r="N19"/>
      <c r="O19"/>
      <c r="P19"/>
      <c r="Q19"/>
    </row>
    <row r="20" spans="1:34">
      <c r="A20" s="1">
        <v>2</v>
      </c>
      <c r="B20" s="1" t="str">
        <f t="shared" si="0"/>
        <v>2027-28</v>
      </c>
      <c r="C20" s="2">
        <f t="shared" ref="C20:C28" si="1">C19+1</f>
        <v>2027</v>
      </c>
      <c r="E20" s="5" t="s">
        <v>104</v>
      </c>
      <c r="F20" s="5">
        <f>IFERROR(F19+1,"")</f>
        <v>2</v>
      </c>
      <c r="G20" s="5" t="str">
        <f>H20&amp;"-"&amp;RIGHT(I20,2)</f>
        <v>2027-28</v>
      </c>
      <c r="H20" s="5">
        <f>IFERROR(H19+1,"")</f>
        <v>2027</v>
      </c>
      <c r="I20" s="5">
        <f>IFERROR(H20+1,"")</f>
        <v>2028</v>
      </c>
      <c r="L20"/>
      <c r="M20"/>
      <c r="N20"/>
      <c r="O20"/>
      <c r="P20"/>
      <c r="Q20"/>
    </row>
    <row r="21" spans="1:34">
      <c r="A21" s="1">
        <v>3</v>
      </c>
      <c r="B21" s="1" t="str">
        <f t="shared" si="0"/>
        <v>2028-29</v>
      </c>
      <c r="C21" s="2">
        <f t="shared" si="1"/>
        <v>2028</v>
      </c>
      <c r="E21" s="5" t="s">
        <v>105</v>
      </c>
      <c r="F21" s="5">
        <f>IFERROR(F20+1,"")</f>
        <v>3</v>
      </c>
      <c r="G21" s="5" t="str">
        <f t="shared" ref="G21:G23" si="2">H21&amp;"-"&amp;RIGHT(I21,2)</f>
        <v>2028-29</v>
      </c>
      <c r="H21" s="5">
        <f t="shared" ref="H21:H23" si="3">IFERROR(H20+1,"")</f>
        <v>2028</v>
      </c>
      <c r="I21" s="5">
        <f>IFERROR(H21+1,"")</f>
        <v>2029</v>
      </c>
      <c r="L21"/>
      <c r="M21"/>
      <c r="N21"/>
      <c r="O21"/>
      <c r="P21"/>
      <c r="Q21"/>
    </row>
    <row r="22" spans="1:34">
      <c r="A22" s="1">
        <v>4</v>
      </c>
      <c r="B22" s="1" t="str">
        <f t="shared" si="0"/>
        <v>2029-30</v>
      </c>
      <c r="C22" s="2">
        <f t="shared" si="1"/>
        <v>2029</v>
      </c>
      <c r="E22" s="5" t="s">
        <v>106</v>
      </c>
      <c r="F22" s="5">
        <f>IFERROR(F21+1,"")</f>
        <v>4</v>
      </c>
      <c r="G22" s="5" t="str">
        <f t="shared" si="2"/>
        <v>2029-30</v>
      </c>
      <c r="H22" s="5">
        <f t="shared" si="3"/>
        <v>2029</v>
      </c>
      <c r="I22" s="5">
        <f>IFERROR(H22+1,"")</f>
        <v>2030</v>
      </c>
      <c r="L22"/>
      <c r="M22"/>
      <c r="N22"/>
      <c r="O22"/>
      <c r="P22"/>
      <c r="Q22"/>
    </row>
    <row r="23" spans="1:34">
      <c r="A23" s="1">
        <v>5</v>
      </c>
      <c r="B23" s="1" t="str">
        <f t="shared" si="0"/>
        <v>2030-31</v>
      </c>
      <c r="C23" s="2">
        <f t="shared" si="1"/>
        <v>2030</v>
      </c>
      <c r="E23" s="5" t="s">
        <v>107</v>
      </c>
      <c r="F23" s="5">
        <f>IFERROR(F22+1,"")</f>
        <v>5</v>
      </c>
      <c r="G23" s="5" t="str">
        <f t="shared" si="2"/>
        <v>2030-31</v>
      </c>
      <c r="H23" s="5">
        <f t="shared" si="3"/>
        <v>2030</v>
      </c>
      <c r="I23" s="5">
        <f>IFERROR(H23+1,"")</f>
        <v>2031</v>
      </c>
    </row>
    <row r="24" spans="1:34">
      <c r="A24" s="1">
        <v>6</v>
      </c>
      <c r="B24" s="1" t="str">
        <f t="shared" si="0"/>
        <v>2031-32</v>
      </c>
      <c r="C24" s="2">
        <f t="shared" si="1"/>
        <v>2031</v>
      </c>
      <c r="J24" s="56"/>
      <c r="L24"/>
      <c r="M24"/>
    </row>
    <row r="25" spans="1:34">
      <c r="A25" s="1">
        <v>7</v>
      </c>
      <c r="B25" s="1" t="str">
        <f t="shared" si="0"/>
        <v>2032-33</v>
      </c>
      <c r="C25" s="2">
        <f t="shared" si="1"/>
        <v>2032</v>
      </c>
      <c r="G25"/>
      <c r="H25"/>
      <c r="I25"/>
      <c r="J25" s="56"/>
      <c r="L25"/>
      <c r="M25"/>
    </row>
    <row r="26" spans="1:34">
      <c r="A26" s="1">
        <v>8</v>
      </c>
      <c r="B26" s="1" t="str">
        <f t="shared" si="0"/>
        <v>2033-34</v>
      </c>
      <c r="C26" s="2">
        <f t="shared" si="1"/>
        <v>2033</v>
      </c>
      <c r="G26"/>
      <c r="H26"/>
      <c r="I26"/>
      <c r="J26" s="56"/>
      <c r="L26"/>
      <c r="M26"/>
    </row>
    <row r="27" spans="1:34">
      <c r="A27" s="1">
        <v>9</v>
      </c>
      <c r="B27" s="1" t="str">
        <f t="shared" si="0"/>
        <v>2034-35</v>
      </c>
      <c r="C27" s="2">
        <f t="shared" si="1"/>
        <v>2034</v>
      </c>
      <c r="G27"/>
      <c r="H27"/>
      <c r="I27"/>
      <c r="J27" s="56"/>
      <c r="L27"/>
      <c r="M27"/>
    </row>
    <row r="28" spans="1:34">
      <c r="A28" s="1">
        <v>10</v>
      </c>
      <c r="B28" s="1" t="str">
        <f>C28&amp;"-"&amp;RIGHT(C28+1,2)</f>
        <v>2035-36</v>
      </c>
      <c r="C28" s="2">
        <f t="shared" si="1"/>
        <v>2035</v>
      </c>
      <c r="G28"/>
      <c r="H28"/>
      <c r="I28"/>
      <c r="J28" s="56"/>
      <c r="L28"/>
      <c r="M28"/>
    </row>
    <row r="29" spans="1:34">
      <c r="G29"/>
      <c r="H29"/>
      <c r="I29"/>
      <c r="J29" s="56"/>
      <c r="L29"/>
      <c r="M29"/>
    </row>
    <row r="30" spans="1:34">
      <c r="A30" s="418" t="s">
        <v>338</v>
      </c>
      <c r="J30" s="1"/>
    </row>
    <row r="31" spans="1:34">
      <c r="A31" s="2" t="s">
        <v>143</v>
      </c>
      <c r="B31" s="1" t="s">
        <v>334</v>
      </c>
      <c r="E31" s="10"/>
    </row>
    <row r="32" spans="1:34">
      <c r="B32" s="15" t="s">
        <v>345</v>
      </c>
      <c r="C32" s="449"/>
    </row>
    <row r="33" spans="1:11">
      <c r="B33" s="447" t="str">
        <f>IFERROR("January 1, "&amp;VLOOKUP(AcadYr1,B19:C28,2,FALSE)&amp;" - June 30, "&amp;VLOOKUP(AcadYr1,B19:C28,2,FALSE),"")</f>
        <v>January 1, 2026 - June 30, 2026</v>
      </c>
      <c r="C33" s="450"/>
      <c r="D33" s="451"/>
    </row>
    <row r="34" spans="1:11">
      <c r="B34" s="448" t="str">
        <f>IFERROR("July 1, "&amp;VLOOKUP(AcadYr1,B19:C28,2,FALSE)-1&amp;" - June 30, "&amp;VLOOKUP(AcadYr1,B19:C28,2,FALSE),"")</f>
        <v>July 1, 2025 - June 30, 2026</v>
      </c>
      <c r="C34" s="450"/>
      <c r="D34" s="451"/>
    </row>
    <row r="35" spans="1:11">
      <c r="C35" s="386"/>
    </row>
    <row r="38" spans="1:11">
      <c r="K38"/>
    </row>
    <row r="39" spans="1:11">
      <c r="A39" s="54" t="s">
        <v>154</v>
      </c>
      <c r="K39"/>
    </row>
    <row r="40" spans="1:11">
      <c r="A40" s="1">
        <v>1</v>
      </c>
      <c r="B40" s="12" t="s">
        <v>364</v>
      </c>
      <c r="C40" s="13"/>
      <c r="D40" s="13"/>
      <c r="E40" s="13"/>
      <c r="F40" s="13"/>
      <c r="G40" s="13"/>
      <c r="H40" s="13"/>
      <c r="I40" s="14"/>
      <c r="K40"/>
    </row>
    <row r="41" spans="1:11">
      <c r="A41" s="1">
        <v>2</v>
      </c>
      <c r="B41" s="12" t="s">
        <v>259</v>
      </c>
      <c r="C41" s="13"/>
      <c r="D41" s="13"/>
      <c r="E41" s="13"/>
      <c r="F41" s="13"/>
      <c r="G41" s="13"/>
      <c r="H41" s="13"/>
      <c r="I41" s="14"/>
      <c r="K41"/>
    </row>
    <row r="42" spans="1:11">
      <c r="A42" s="1">
        <v>3</v>
      </c>
      <c r="B42" s="314" t="s">
        <v>258</v>
      </c>
      <c r="C42" s="315"/>
      <c r="D42" s="315"/>
      <c r="E42" s="315"/>
      <c r="F42" s="315"/>
      <c r="G42" s="315"/>
      <c r="H42" s="315"/>
      <c r="I42" s="316"/>
    </row>
    <row r="44" spans="1:11">
      <c r="A44" s="54" t="s">
        <v>176</v>
      </c>
    </row>
    <row r="45" spans="1:11">
      <c r="A45" s="1">
        <v>0</v>
      </c>
      <c r="B45" s="1" t="s">
        <v>344</v>
      </c>
    </row>
    <row r="46" spans="1:11">
      <c r="A46" s="1">
        <v>1</v>
      </c>
      <c r="B46" s="1" t="s">
        <v>177</v>
      </c>
    </row>
    <row r="47" spans="1:11">
      <c r="A47" s="1">
        <v>2</v>
      </c>
      <c r="B47" s="1" t="s">
        <v>178</v>
      </c>
    </row>
    <row r="48" spans="1:11">
      <c r="A48" s="1">
        <v>3</v>
      </c>
      <c r="B48" s="1" t="s">
        <v>179</v>
      </c>
    </row>
    <row r="50" spans="1:20">
      <c r="A50" s="54" t="s">
        <v>155</v>
      </c>
    </row>
    <row r="51" spans="1:20">
      <c r="A51" s="54"/>
      <c r="E51" s="58" t="s">
        <v>207</v>
      </c>
      <c r="F51" s="57"/>
      <c r="G51" s="57"/>
      <c r="H51" s="57"/>
      <c r="I51" s="57"/>
      <c r="L51" s="54" t="s">
        <v>316</v>
      </c>
    </row>
    <row r="52" spans="1:20">
      <c r="E52" s="45" t="str">
        <f>G19</f>
        <v>2026-27</v>
      </c>
      <c r="F52" s="45" t="str">
        <f>G20</f>
        <v>2027-28</v>
      </c>
      <c r="G52" s="45" t="str">
        <f>G21</f>
        <v>2028-29</v>
      </c>
      <c r="H52" s="45" t="str">
        <f>G22</f>
        <v>2029-30</v>
      </c>
      <c r="I52" s="45" t="str">
        <f>G23</f>
        <v>2030-31</v>
      </c>
      <c r="L52" s="384" t="s">
        <v>317</v>
      </c>
      <c r="M52" s="406" t="s">
        <v>319</v>
      </c>
      <c r="N52" s="549" t="s">
        <v>318</v>
      </c>
      <c r="O52" s="550"/>
      <c r="P52" s="550"/>
      <c r="Q52" s="550"/>
      <c r="R52" s="550"/>
      <c r="S52" s="550"/>
      <c r="T52" s="551"/>
    </row>
    <row r="53" spans="1:20">
      <c r="B53" s="1" t="s">
        <v>184</v>
      </c>
      <c r="E53" s="64">
        <f ca="1">'2) Enrollment Chart'!D63</f>
        <v>0</v>
      </c>
      <c r="F53" s="64">
        <f ca="1">'2) Enrollment Chart'!E63</f>
        <v>0</v>
      </c>
      <c r="G53" s="64">
        <f ca="1">'2) Enrollment Chart'!F63</f>
        <v>0</v>
      </c>
      <c r="H53" s="64">
        <f ca="1">'2) Enrollment Chart'!G63</f>
        <v>0</v>
      </c>
      <c r="I53" s="64">
        <f ca="1">'2) Enrollment Chart'!H63</f>
        <v>0</v>
      </c>
      <c r="L53" s="383">
        <f ca="1">IF(COUNTIF('3) Staffing Plan'!D7:H7,"Complete*")&gt;0,1,0)</f>
        <v>1</v>
      </c>
      <c r="M53" s="36">
        <v>1</v>
      </c>
      <c r="N53" s="555" t="s">
        <v>321</v>
      </c>
      <c r="O53" s="556"/>
      <c r="P53" s="556"/>
      <c r="Q53" s="556"/>
      <c r="R53" s="556"/>
      <c r="S53" s="556"/>
      <c r="T53" s="557"/>
    </row>
    <row r="54" spans="1:20" ht="15.5" thickBot="1">
      <c r="B54" s="1" t="s">
        <v>200</v>
      </c>
      <c r="E54" s="64">
        <f>'2) Enrollment Chart'!D72</f>
        <v>0</v>
      </c>
      <c r="F54" s="64">
        <f>'2) Enrollment Chart'!E72</f>
        <v>0</v>
      </c>
      <c r="G54" s="64">
        <f>'2) Enrollment Chart'!F72</f>
        <v>0</v>
      </c>
      <c r="H54" s="64">
        <f>'2) Enrollment Chart'!G72</f>
        <v>0</v>
      </c>
      <c r="I54" s="64">
        <f>'2) Enrollment Chart'!H72</f>
        <v>0</v>
      </c>
      <c r="L54" s="404">
        <f ca="1">IF(COUNTIF('3) Staffing Plan'!D7:H7,"fix*")&gt;0,2,0)</f>
        <v>0</v>
      </c>
      <c r="M54" s="36">
        <v>2</v>
      </c>
      <c r="N54" s="555" t="s">
        <v>322</v>
      </c>
      <c r="O54" s="556"/>
      <c r="P54" s="556"/>
      <c r="Q54" s="556"/>
      <c r="R54" s="556"/>
      <c r="S54" s="556"/>
      <c r="T54" s="557"/>
    </row>
    <row r="55" spans="1:20" ht="15.5" thickBot="1">
      <c r="B55" s="1" t="s">
        <v>185</v>
      </c>
      <c r="E55" s="64">
        <f ca="1">E53-E54</f>
        <v>0</v>
      </c>
      <c r="F55" s="64">
        <f ca="1">F53-F54</f>
        <v>0</v>
      </c>
      <c r="G55" s="64">
        <f ca="1">G53-G54</f>
        <v>0</v>
      </c>
      <c r="H55" s="64">
        <f ca="1">H53-H54</f>
        <v>0</v>
      </c>
      <c r="I55" s="64">
        <f ca="1">I53-I54</f>
        <v>0</v>
      </c>
      <c r="L55" s="405">
        <f ca="1">SUM(L53:L54)</f>
        <v>1</v>
      </c>
      <c r="M55" s="407">
        <v>3</v>
      </c>
      <c r="N55" s="555" t="s">
        <v>320</v>
      </c>
      <c r="O55" s="556"/>
      <c r="P55" s="556"/>
      <c r="Q55" s="556"/>
      <c r="R55" s="556"/>
      <c r="S55" s="556"/>
      <c r="T55" s="557"/>
    </row>
    <row r="57" spans="1:20">
      <c r="B57" s="1" t="s">
        <v>92</v>
      </c>
      <c r="E57" s="44" t="str">
        <f ca="1">IF(E53+E54=0,"Complete Tab 2",IF(E53=E54,E54,"Fix Errors Tab 2"))</f>
        <v>Complete Tab 2</v>
      </c>
      <c r="F57" s="44" t="str">
        <f t="shared" ref="F57:I57" ca="1" si="4">IF(F53+F54=0,"Complete Tab 2",IF(F53=F54,F54,"Fix Errors Tab 2"))</f>
        <v>Complete Tab 2</v>
      </c>
      <c r="G57" s="44" t="str">
        <f t="shared" ca="1" si="4"/>
        <v>Complete Tab 2</v>
      </c>
      <c r="H57" s="44" t="str">
        <f t="shared" ca="1" si="4"/>
        <v>Complete Tab 2</v>
      </c>
      <c r="I57" s="44" t="str">
        <f t="shared" ca="1" si="4"/>
        <v>Complete Tab 2</v>
      </c>
    </row>
    <row r="59" spans="1:20" ht="15.5" thickBot="1"/>
    <row r="60" spans="1:20" ht="19" thickBot="1">
      <c r="D60" s="50" t="s">
        <v>325</v>
      </c>
      <c r="E60" s="51"/>
      <c r="F60" s="51"/>
      <c r="G60" s="51"/>
      <c r="H60" s="51"/>
      <c r="I60" s="52"/>
    </row>
    <row r="61" spans="1:20">
      <c r="D61" s="440" t="s">
        <v>182</v>
      </c>
      <c r="E61" s="441"/>
      <c r="F61" s="441"/>
      <c r="G61" s="441"/>
      <c r="H61" s="441"/>
      <c r="I61" s="442"/>
    </row>
    <row r="62" spans="1:20">
      <c r="D62" s="38" t="s">
        <v>181</v>
      </c>
      <c r="E62" s="20" t="str">
        <f>CONTROL!$G$19</f>
        <v>2026-27</v>
      </c>
      <c r="F62" s="20" t="str">
        <f>CONTROL!$G$20</f>
        <v>2027-28</v>
      </c>
      <c r="G62" s="20" t="str">
        <f>CONTROL!$G$21</f>
        <v>2028-29</v>
      </c>
      <c r="H62" s="20" t="str">
        <f>CONTROL!$G$22</f>
        <v>2029-30</v>
      </c>
      <c r="I62" s="39" t="str">
        <f>CONTROL!$G$23</f>
        <v>2030-31</v>
      </c>
      <c r="J62" s="1"/>
    </row>
    <row r="63" spans="1:20">
      <c r="D63" s="40" t="s">
        <v>132</v>
      </c>
      <c r="E63" s="34" t="str">
        <f>IF('2) Enrollment Chart'!D7&gt;0,$D63,"")</f>
        <v/>
      </c>
      <c r="F63" s="34" t="str">
        <f>IF('2) Enrollment Chart'!E7&gt;0,$D63,"")</f>
        <v/>
      </c>
      <c r="G63" s="34" t="str">
        <f>IF('2) Enrollment Chart'!F7&gt;0,$D63,"")</f>
        <v/>
      </c>
      <c r="H63" s="34" t="str">
        <f>IF('2) Enrollment Chart'!G7&gt;0,$D63,"")</f>
        <v/>
      </c>
      <c r="I63" s="42" t="str">
        <f>IF('2) Enrollment Chart'!H7&gt;0,$D63,"")</f>
        <v/>
      </c>
    </row>
    <row r="64" spans="1:20">
      <c r="D64" s="41">
        <v>1</v>
      </c>
      <c r="E64" s="34" t="str">
        <f>IF('2) Enrollment Chart'!D8&gt;0,$D64,"")</f>
        <v/>
      </c>
      <c r="F64" s="34" t="str">
        <f>IF('2) Enrollment Chart'!E8&gt;0,$D64,"")</f>
        <v/>
      </c>
      <c r="G64" s="34" t="str">
        <f>IF('2) Enrollment Chart'!F8&gt;0,$D64,"")</f>
        <v/>
      </c>
      <c r="H64" s="34" t="str">
        <f>IF('2) Enrollment Chart'!G8&gt;0,$D64,"")</f>
        <v/>
      </c>
      <c r="I64" s="42" t="str">
        <f>IF('2) Enrollment Chart'!H8&gt;0,$D64,"")</f>
        <v/>
      </c>
    </row>
    <row r="65" spans="3:9">
      <c r="D65" s="41">
        <v>2</v>
      </c>
      <c r="E65" s="34" t="str">
        <f>IF('2) Enrollment Chart'!D9&gt;0,$D65,"")</f>
        <v/>
      </c>
      <c r="F65" s="34" t="str">
        <f>IF('2) Enrollment Chart'!E9&gt;0,$D65,"")</f>
        <v/>
      </c>
      <c r="G65" s="34" t="str">
        <f>IF('2) Enrollment Chart'!F9&gt;0,$D65,"")</f>
        <v/>
      </c>
      <c r="H65" s="34" t="str">
        <f>IF('2) Enrollment Chart'!G9&gt;0,$D65,"")</f>
        <v/>
      </c>
      <c r="I65" s="42" t="str">
        <f>IF('2) Enrollment Chart'!H9&gt;0,$D65,"")</f>
        <v/>
      </c>
    </row>
    <row r="66" spans="3:9">
      <c r="D66" s="41">
        <v>3</v>
      </c>
      <c r="E66" s="34" t="str">
        <f>IF('2) Enrollment Chart'!D10&gt;0,$D66,"")</f>
        <v/>
      </c>
      <c r="F66" s="34" t="str">
        <f>IF('2) Enrollment Chart'!E10&gt;0,$D66,"")</f>
        <v/>
      </c>
      <c r="G66" s="34" t="str">
        <f>IF('2) Enrollment Chart'!F10&gt;0,$D66,"")</f>
        <v/>
      </c>
      <c r="H66" s="34" t="str">
        <f>IF('2) Enrollment Chart'!G10&gt;0,$D66,"")</f>
        <v/>
      </c>
      <c r="I66" s="42" t="str">
        <f>IF('2) Enrollment Chart'!H10&gt;0,$D66,"")</f>
        <v/>
      </c>
    </row>
    <row r="67" spans="3:9">
      <c r="D67" s="41">
        <v>4</v>
      </c>
      <c r="E67" s="34" t="str">
        <f>IF('2) Enrollment Chart'!D11&gt;0,$D67,"")</f>
        <v/>
      </c>
      <c r="F67" s="34" t="str">
        <f>IF('2) Enrollment Chart'!E11&gt;0,$D67,"")</f>
        <v/>
      </c>
      <c r="G67" s="34" t="str">
        <f>IF('2) Enrollment Chart'!F11&gt;0,$D67,"")</f>
        <v/>
      </c>
      <c r="H67" s="34" t="str">
        <f>IF('2) Enrollment Chart'!G11&gt;0,$D67,"")</f>
        <v/>
      </c>
      <c r="I67" s="42" t="str">
        <f>IF('2) Enrollment Chart'!H11&gt;0,$D67,"")</f>
        <v/>
      </c>
    </row>
    <row r="68" spans="3:9">
      <c r="D68" s="41">
        <v>5</v>
      </c>
      <c r="E68" s="34" t="str">
        <f>IF('2) Enrollment Chart'!D12&gt;0,$D68,"")</f>
        <v/>
      </c>
      <c r="F68" s="34" t="str">
        <f>IF('2) Enrollment Chart'!E12&gt;0,$D68,"")</f>
        <v/>
      </c>
      <c r="G68" s="34" t="str">
        <f>IF('2) Enrollment Chart'!F12&gt;0,$D68,"")</f>
        <v/>
      </c>
      <c r="H68" s="34" t="str">
        <f>IF('2) Enrollment Chart'!G12&gt;0,$D68,"")</f>
        <v/>
      </c>
      <c r="I68" s="42" t="str">
        <f>IF('2) Enrollment Chart'!H12&gt;0,$D68,"")</f>
        <v/>
      </c>
    </row>
    <row r="69" spans="3:9">
      <c r="D69" s="41">
        <v>6</v>
      </c>
      <c r="E69" s="34" t="str">
        <f>IF('2) Enrollment Chart'!D13&gt;0,$D69,"")</f>
        <v/>
      </c>
      <c r="F69" s="34" t="str">
        <f>IF('2) Enrollment Chart'!E13&gt;0,$D69,"")</f>
        <v/>
      </c>
      <c r="G69" s="34" t="str">
        <f>IF('2) Enrollment Chart'!F13&gt;0,$D69,"")</f>
        <v/>
      </c>
      <c r="H69" s="34" t="str">
        <f>IF('2) Enrollment Chart'!G13&gt;0,$D69,"")</f>
        <v/>
      </c>
      <c r="I69" s="42" t="str">
        <f>IF('2) Enrollment Chart'!H13&gt;0,$D69,"")</f>
        <v/>
      </c>
    </row>
    <row r="70" spans="3:9">
      <c r="D70" s="41">
        <v>7</v>
      </c>
      <c r="E70" s="34" t="str">
        <f>IF('2) Enrollment Chart'!D14&gt;0,$D70,"")</f>
        <v/>
      </c>
      <c r="F70" s="34" t="str">
        <f>IF('2) Enrollment Chart'!E14&gt;0,$D70,"")</f>
        <v/>
      </c>
      <c r="G70" s="34" t="str">
        <f>IF('2) Enrollment Chart'!F14&gt;0,$D70,"")</f>
        <v/>
      </c>
      <c r="H70" s="34" t="str">
        <f>IF('2) Enrollment Chart'!G14&gt;0,$D70,"")</f>
        <v/>
      </c>
      <c r="I70" s="42" t="str">
        <f>IF('2) Enrollment Chart'!H14&gt;0,$D70,"")</f>
        <v/>
      </c>
    </row>
    <row r="71" spans="3:9">
      <c r="D71" s="41">
        <v>8</v>
      </c>
      <c r="E71" s="34" t="str">
        <f>IF('2) Enrollment Chart'!D15&gt;0,$D71,"")</f>
        <v/>
      </c>
      <c r="F71" s="34" t="str">
        <f>IF('2) Enrollment Chart'!E15&gt;0,$D71,"")</f>
        <v/>
      </c>
      <c r="G71" s="34" t="str">
        <f>IF('2) Enrollment Chart'!F15&gt;0,$D71,"")</f>
        <v/>
      </c>
      <c r="H71" s="34" t="str">
        <f>IF('2) Enrollment Chart'!G15&gt;0,$D71,"")</f>
        <v/>
      </c>
      <c r="I71" s="42" t="str">
        <f>IF('2) Enrollment Chart'!H15&gt;0,$D71,"")</f>
        <v/>
      </c>
    </row>
    <row r="72" spans="3:9">
      <c r="D72" s="41">
        <v>9</v>
      </c>
      <c r="E72" s="34" t="str">
        <f>IF('2) Enrollment Chart'!D16&gt;0,$D72,"")</f>
        <v/>
      </c>
      <c r="F72" s="34" t="str">
        <f>IF('2) Enrollment Chart'!E16&gt;0,$D72,"")</f>
        <v/>
      </c>
      <c r="G72" s="34" t="str">
        <f>IF('2) Enrollment Chart'!F16&gt;0,$D72,"")</f>
        <v/>
      </c>
      <c r="H72" s="34" t="str">
        <f>IF('2) Enrollment Chart'!G16&gt;0,$D72,"")</f>
        <v/>
      </c>
      <c r="I72" s="42" t="str">
        <f>IF('2) Enrollment Chart'!H16&gt;0,$D72,"")</f>
        <v/>
      </c>
    </row>
    <row r="73" spans="3:9">
      <c r="D73" s="41">
        <v>10</v>
      </c>
      <c r="E73" s="34" t="str">
        <f>IF('2) Enrollment Chart'!D17&gt;0,$D73,"")</f>
        <v/>
      </c>
      <c r="F73" s="34" t="str">
        <f>IF('2) Enrollment Chart'!E17&gt;0,$D73,"")</f>
        <v/>
      </c>
      <c r="G73" s="34" t="str">
        <f>IF('2) Enrollment Chart'!F17&gt;0,$D73,"")</f>
        <v/>
      </c>
      <c r="H73" s="34" t="str">
        <f>IF('2) Enrollment Chart'!G17&gt;0,$D73,"")</f>
        <v/>
      </c>
      <c r="I73" s="42" t="str">
        <f>IF('2) Enrollment Chart'!H17&gt;0,$D73,"")</f>
        <v/>
      </c>
    </row>
    <row r="74" spans="3:9">
      <c r="D74" s="41">
        <v>11</v>
      </c>
      <c r="E74" s="34" t="str">
        <f>IF('2) Enrollment Chart'!D18&gt;0,$D74,"")</f>
        <v/>
      </c>
      <c r="F74" s="34" t="str">
        <f>IF('2) Enrollment Chart'!E18&gt;0,$D74,"")</f>
        <v/>
      </c>
      <c r="G74" s="34" t="str">
        <f>IF('2) Enrollment Chart'!F18&gt;0,$D74,"")</f>
        <v/>
      </c>
      <c r="H74" s="34" t="str">
        <f>IF('2) Enrollment Chart'!G18&gt;0,$D74,"")</f>
        <v/>
      </c>
      <c r="I74" s="42" t="str">
        <f>IF('2) Enrollment Chart'!H18&gt;0,$D74,"")</f>
        <v/>
      </c>
    </row>
    <row r="75" spans="3:9">
      <c r="D75" s="41">
        <v>12</v>
      </c>
      <c r="E75" s="34" t="str">
        <f>IF('2) Enrollment Chart'!D19&gt;0,$D75,"")</f>
        <v/>
      </c>
      <c r="F75" s="34" t="str">
        <f>IF('2) Enrollment Chart'!E19&gt;0,$D75,"")</f>
        <v/>
      </c>
      <c r="G75" s="34" t="str">
        <f>IF('2) Enrollment Chart'!F19&gt;0,$D75,"")</f>
        <v/>
      </c>
      <c r="H75" s="34" t="str">
        <f>IF('2) Enrollment Chart'!G19&gt;0,$D75,"")</f>
        <v/>
      </c>
      <c r="I75" s="42" t="str">
        <f>IF('2) Enrollment Chart'!H19&gt;0,$D75,"")</f>
        <v/>
      </c>
    </row>
    <row r="76" spans="3:9">
      <c r="D76" s="487" t="s">
        <v>376</v>
      </c>
      <c r="E76" s="34" t="str">
        <f>IF('2) Enrollment Chart'!D20&gt;0,$D76,"")</f>
        <v/>
      </c>
      <c r="F76" s="34" t="str">
        <f>IF('2) Enrollment Chart'!E20&gt;0,$D76,"")</f>
        <v/>
      </c>
      <c r="G76" s="34" t="str">
        <f>IF('2) Enrollment Chart'!F20&gt;0,$D76,"")</f>
        <v/>
      </c>
      <c r="H76" s="34" t="str">
        <f>IF('2) Enrollment Chart'!G20&gt;0,$D76,"")</f>
        <v/>
      </c>
      <c r="I76" s="34" t="str">
        <f>IF('2) Enrollment Chart'!H20&gt;0,$D76,"")</f>
        <v/>
      </c>
    </row>
    <row r="77" spans="3:9">
      <c r="D77" s="48" t="s">
        <v>183</v>
      </c>
      <c r="E77" s="49"/>
      <c r="F77" s="46"/>
      <c r="G77" s="46"/>
      <c r="H77" s="46"/>
      <c r="I77" s="47"/>
    </row>
    <row r="78" spans="3:9">
      <c r="D78" s="38" t="s">
        <v>181</v>
      </c>
      <c r="E78" s="20" t="str">
        <f>CONTROL!$G$19</f>
        <v>2026-27</v>
      </c>
      <c r="F78" s="20" t="str">
        <f>CONTROL!$G$20</f>
        <v>2027-28</v>
      </c>
      <c r="G78" s="20" t="str">
        <f>CONTROL!$G$21</f>
        <v>2028-29</v>
      </c>
      <c r="H78" s="20" t="str">
        <f>CONTROL!$G$22</f>
        <v>2029-30</v>
      </c>
      <c r="I78" s="39" t="str">
        <f>CONTROL!$G$23</f>
        <v>2030-31</v>
      </c>
    </row>
    <row r="79" spans="3:9">
      <c r="C79" s="389"/>
      <c r="D79" s="40" t="s">
        <v>132</v>
      </c>
      <c r="E79" s="35" t="str">
        <f>E63</f>
        <v/>
      </c>
      <c r="F79" s="35" t="str">
        <f t="shared" ref="F79:I79" si="5">F63</f>
        <v/>
      </c>
      <c r="G79" s="35" t="str">
        <f t="shared" si="5"/>
        <v/>
      </c>
      <c r="H79" s="35" t="str">
        <f t="shared" si="5"/>
        <v/>
      </c>
      <c r="I79" s="443" t="str">
        <f t="shared" si="5"/>
        <v/>
      </c>
    </row>
    <row r="80" spans="3:9">
      <c r="C80" s="389"/>
      <c r="D80" s="41">
        <v>1</v>
      </c>
      <c r="E80" s="34" t="str">
        <f>IF(E63="",E64,IF(AND(E64&lt;&gt;"",E65&lt;&gt;""),"",IF(AND(E64&lt;&gt;"",E65=""),"-"&amp;E64,IF(AND(E64&lt;&gt;"",E65="",SUM(E66:E$75)&gt;0),E64&amp;", ",IF(SUM(E65:E$75)&gt;0,", ","")))))</f>
        <v/>
      </c>
      <c r="F80" s="34" t="str">
        <f>IF(F63="",F64,IF(AND(F64&lt;&gt;"",F65&lt;&gt;""),"",IF(AND(F64&lt;&gt;"",F65=""),"-"&amp;F64,IF(AND(F64&lt;&gt;"",F65="",SUM(F66:F$75)&gt;0),F64&amp;", ",IF(SUM(F65:F$75)&gt;0,", ","")))))</f>
        <v/>
      </c>
      <c r="G80" s="34" t="str">
        <f>IF(G63="",G64,IF(AND(G64&lt;&gt;"",G65&lt;&gt;""),"",IF(AND(G64&lt;&gt;"",G65=""),"-"&amp;G64,IF(AND(G64&lt;&gt;"",G65="",SUM(G66:G$75)&gt;0),G64&amp;", ",IF(SUM(G65:G$75)&gt;0,", ","")))))</f>
        <v/>
      </c>
      <c r="H80" s="34" t="str">
        <f>IF(H63="",H64,IF(AND(H64&lt;&gt;"",H65&lt;&gt;""),"",IF(AND(H64&lt;&gt;"",H65=""),"-"&amp;H64,IF(AND(H64&lt;&gt;"",H65="",SUM(H66:H$75)&gt;0),H64&amp;", ",IF(SUM(H65:H$75)&gt;0,", ","")))))</f>
        <v/>
      </c>
      <c r="I80" s="42" t="str">
        <f>IF(I63="",I64,IF(AND(I64&lt;&gt;"",I65&lt;&gt;""),"",IF(AND(I64&lt;&gt;"",I65=""),"-"&amp;I64,IF(AND(I64&lt;&gt;"",I65="",SUM(I66:I$75)&gt;0),I64&amp;", ",IF(SUM(I65:I$75)&gt;0,", ","")))))</f>
        <v/>
      </c>
    </row>
    <row r="81" spans="2:24">
      <c r="C81" s="389"/>
      <c r="D81" s="41">
        <v>2</v>
      </c>
      <c r="E81" s="34" t="str">
        <f>IF(E64="",E65,IF(AND(E65&lt;&gt;"",E66&lt;&gt;""),"",IF(AND(E65&lt;&gt;"",E66=""),"-"&amp;E65,IF(AND(E65&lt;&gt;"",E66="",SUM(E67:E$75)&gt;0),E65&amp;", ",IF(SUM(E66:E$75)&gt;0,", ","")))))</f>
        <v/>
      </c>
      <c r="F81" s="34" t="str">
        <f>IF(F64="",F65,IF(AND(F65&lt;&gt;"",F66&lt;&gt;""),"",IF(AND(F65&lt;&gt;"",F66=""),"-"&amp;F65,IF(AND(F65&lt;&gt;"",F66="",SUM(F67:F$75)&gt;0),F65&amp;", ",IF(SUM(F66:F$75)&gt;0,", ","")))))</f>
        <v/>
      </c>
      <c r="G81" s="34" t="str">
        <f>IF(G64="",G65,IF(AND(G65&lt;&gt;"",G66&lt;&gt;""),"",IF(AND(G65&lt;&gt;"",G66=""),"-"&amp;G65,IF(AND(G65&lt;&gt;"",G66="",SUM(G67:G$75)&gt;0),G65&amp;", ",IF(SUM(G66:G$75)&gt;0,", ","")))))</f>
        <v/>
      </c>
      <c r="H81" s="34" t="str">
        <f>IF(H64="",H65,IF(AND(H65&lt;&gt;"",H66&lt;&gt;""),"",IF(AND(H65&lt;&gt;"",H66=""),"-"&amp;H65,IF(AND(H65&lt;&gt;"",H66="",SUM(H67:H$75)&gt;0),H65&amp;", ",IF(SUM(H66:H$75)&gt;0,", ","")))))</f>
        <v/>
      </c>
      <c r="I81" s="42" t="str">
        <f>IF(I64="",I65,IF(AND(I65&lt;&gt;"",I66&lt;&gt;""),"",IF(AND(I65&lt;&gt;"",I66=""),"-"&amp;I65,IF(AND(I65&lt;&gt;"",I66="",SUM(I67:I$75)&gt;0),I65&amp;", ",IF(SUM(I66:I$75)&gt;0,", ","")))))</f>
        <v/>
      </c>
    </row>
    <row r="82" spans="2:24">
      <c r="C82" s="390"/>
      <c r="D82" s="41">
        <v>3</v>
      </c>
      <c r="E82" s="34" t="str">
        <f>IF(E65="",E66,IF(AND(E66&lt;&gt;"",E67&lt;&gt;""),"",IF(AND(E66&lt;&gt;"",E67=""),"-"&amp;E66,IF(AND(E66&lt;&gt;"",E67="",SUM(E68:E$75)&gt;0),E66&amp;", ",IF(SUM(E67:E$75)&gt;0,", ","")))))</f>
        <v/>
      </c>
      <c r="F82" s="34" t="str">
        <f>IF(F65="",F66,IF(AND(F66&lt;&gt;"",F67&lt;&gt;""),"",IF(AND(F66&lt;&gt;"",F67=""),"-"&amp;F66,IF(AND(F66&lt;&gt;"",F67="",SUM(F68:F$75)&gt;0),F66&amp;", ",IF(SUM(F67:F$75)&gt;0,", ","")))))</f>
        <v/>
      </c>
      <c r="G82" s="34" t="str">
        <f>IF(G65="",G66,IF(AND(G66&lt;&gt;"",G67&lt;&gt;""),"",IF(AND(G66&lt;&gt;"",G67=""),"-"&amp;G66,IF(AND(G66&lt;&gt;"",G67="",SUM(G68:G$75)&gt;0),G66&amp;", ",IF(SUM(G67:G$75)&gt;0,", ","")))))</f>
        <v/>
      </c>
      <c r="H82" s="34" t="str">
        <f>IF(H65="",H66,IF(AND(H66&lt;&gt;"",H67&lt;&gt;""),"",IF(AND(H66&lt;&gt;"",H67=""),"-"&amp;H66,IF(AND(H66&lt;&gt;"",H67="",SUM(H68:H$75)&gt;0),H66&amp;", ",IF(SUM(H67:H$75)&gt;0,", ","")))))</f>
        <v/>
      </c>
      <c r="I82" s="42" t="str">
        <f>IF(I65="",I66,IF(AND(I66&lt;&gt;"",I67&lt;&gt;""),"",IF(AND(I66&lt;&gt;"",I67=""),"-"&amp;I66,IF(AND(I66&lt;&gt;"",I67="",SUM(I68:I$75)&gt;0),I66&amp;", ",IF(SUM(I67:I$75)&gt;0,", ","")))))</f>
        <v/>
      </c>
    </row>
    <row r="83" spans="2:24">
      <c r="C83" s="389"/>
      <c r="D83" s="41">
        <v>4</v>
      </c>
      <c r="E83" s="34" t="str">
        <f>IF(E66="",E67,IF(AND(E67&lt;&gt;"",E68&lt;&gt;""),"",IF(AND(E67&lt;&gt;"",E68=""),"-"&amp;E67,IF(AND(E67&lt;&gt;"",E68="",SUM(E69:E$75)&gt;0),E67&amp;", ",IF(SUM(E68:E$75)&gt;0,", ","")))))</f>
        <v/>
      </c>
      <c r="F83" s="34" t="str">
        <f>IF(F66="",F67,IF(AND(F67&lt;&gt;"",F68&lt;&gt;""),"",IF(AND(F67&lt;&gt;"",F68=""),"-"&amp;F67,IF(AND(F67&lt;&gt;"",F68="",SUM(F69:F$75)&gt;0),F67&amp;", ",IF(SUM(F68:F$75)&gt;0,", ","")))))</f>
        <v/>
      </c>
      <c r="G83" s="34" t="str">
        <f>IF(G66="",G67,IF(AND(G67&lt;&gt;"",G68&lt;&gt;""),"",IF(AND(G67&lt;&gt;"",G68=""),"-"&amp;G67,IF(AND(G67&lt;&gt;"",G68="",SUM(G69:G$75)&gt;0),G67&amp;", ",IF(SUM(G68:G$75)&gt;0,", ","")))))</f>
        <v/>
      </c>
      <c r="H83" s="34" t="str">
        <f>IF(H66="",H67,IF(AND(H67&lt;&gt;"",H68&lt;&gt;""),"",IF(AND(H67&lt;&gt;"",H68=""),"-"&amp;H67,IF(AND(H67&lt;&gt;"",H68="",SUM(H69:H$75)&gt;0),H67&amp;", ",IF(SUM(H68:H$75)&gt;0,", ","")))))</f>
        <v/>
      </c>
      <c r="I83" s="42" t="str">
        <f>IF(I66="",I67,IF(AND(I67&lt;&gt;"",I68&lt;&gt;""),"",IF(AND(I67&lt;&gt;"",I68=""),"-"&amp;I67,IF(AND(I67&lt;&gt;"",I68="",SUM(I69:I$75)&gt;0),I67&amp;", ",IF(SUM(I68:I$75)&gt;0,", ","")))))</f>
        <v/>
      </c>
    </row>
    <row r="84" spans="2:24">
      <c r="C84" s="389"/>
      <c r="D84" s="41">
        <v>5</v>
      </c>
      <c r="E84" s="34" t="str">
        <f>IF(E67="",E68,IF(AND(E68&lt;&gt;"",E69&lt;&gt;""),"",IF(AND(E68&lt;&gt;"",E69=""),"-"&amp;E68,IF(AND(E68&lt;&gt;"",E69="",SUM(E70:E$75)&gt;0),E68&amp;", ",IF(SUM(E69:E$75)&gt;0,", ","")))))</f>
        <v/>
      </c>
      <c r="F84" s="34" t="str">
        <f>IF(F67="",F68,IF(AND(F68&lt;&gt;"",F69&lt;&gt;""),"",IF(AND(F68&lt;&gt;"",F69=""),"-"&amp;F68,IF(AND(F68&lt;&gt;"",F69="",SUM(F70:F$75)&gt;0),F68&amp;", ",IF(SUM(F69:F$75)&gt;0,", ","")))))</f>
        <v/>
      </c>
      <c r="G84" s="34" t="str">
        <f>IF(G67="",G68,IF(AND(G68&lt;&gt;"",G69&lt;&gt;""),"",IF(AND(G68&lt;&gt;"",G69=""),"-"&amp;G68,IF(AND(G68&lt;&gt;"",G69="",SUM(G70:G$75)&gt;0),G68&amp;", ",IF(SUM(G69:G$75)&gt;0,", ","")))))</f>
        <v/>
      </c>
      <c r="H84" s="34" t="str">
        <f>IF(H67="",H68,IF(AND(H68&lt;&gt;"",H69&lt;&gt;""),"",IF(AND(H68&lt;&gt;"",H69=""),"-"&amp;H68,IF(AND(H68&lt;&gt;"",H69="",SUM(H70:H$75)&gt;0),H68&amp;", ",IF(SUM(H69:H$75)&gt;0,", ","")))))</f>
        <v/>
      </c>
      <c r="I84" s="42" t="str">
        <f>IF(I67="",I68,IF(AND(I68&lt;&gt;"",I69&lt;&gt;""),"",IF(AND(I68&lt;&gt;"",I69=""),"-"&amp;I68,IF(AND(I68&lt;&gt;"",I69="",SUM(I70:I$75)&gt;0),I68&amp;", ",IF(SUM(I69:I$75)&gt;0,", ","")))))</f>
        <v/>
      </c>
    </row>
    <row r="85" spans="2:24">
      <c r="C85" s="389"/>
      <c r="D85" s="41">
        <v>6</v>
      </c>
      <c r="E85" s="34" t="str">
        <f>IF(E68="",E69,IF(AND(E69&lt;&gt;"",E70&lt;&gt;""),"",IF(AND(E69&lt;&gt;"",E70=""),"-"&amp;E69,IF(AND(E69&lt;&gt;"",E70="",SUM(E71:E$75)&gt;0),E69&amp;", ",IF(SUM(E70:E$75)&gt;0,", ","")))))</f>
        <v/>
      </c>
      <c r="F85" s="34" t="str">
        <f>IF(F68="",F69,IF(AND(F69&lt;&gt;"",F70&lt;&gt;""),"",IF(AND(F69&lt;&gt;"",F70=""),"-"&amp;F69,IF(AND(F69&lt;&gt;"",F70="",SUM(F71:F$75)&gt;0),F69&amp;", ",IF(SUM(F70:F$75)&gt;0,", ","")))))</f>
        <v/>
      </c>
      <c r="G85" s="34" t="str">
        <f>IF(G68="",G69,IF(AND(G69&lt;&gt;"",G70&lt;&gt;""),"",IF(AND(G69&lt;&gt;"",G70=""),"-"&amp;G69,IF(AND(G69&lt;&gt;"",G70="",SUM(G71:G$75)&gt;0),G69&amp;", ",IF(SUM(G70:G$75)&gt;0,", ","")))))</f>
        <v/>
      </c>
      <c r="H85" s="34" t="str">
        <f>IF(H68="",H69,IF(AND(H69&lt;&gt;"",H70&lt;&gt;""),"",IF(AND(H69&lt;&gt;"",H70=""),"-"&amp;H69,IF(AND(H69&lt;&gt;"",H70="",SUM(H71:H$75)&gt;0),H69&amp;", ",IF(SUM(H70:H$75)&gt;0,", ","")))))</f>
        <v/>
      </c>
      <c r="I85" s="42" t="str">
        <f>IF(I68="",I69,IF(AND(I69&lt;&gt;"",I70&lt;&gt;""),"",IF(AND(I69&lt;&gt;"",I70=""),"-"&amp;I69,IF(AND(I69&lt;&gt;"",I70="",SUM(I71:I$75)&gt;0),I69&amp;", ",IF(SUM(I70:I$75)&gt;0,", ","")))))</f>
        <v/>
      </c>
    </row>
    <row r="86" spans="2:24">
      <c r="C86" s="390"/>
      <c r="D86" s="41">
        <v>7</v>
      </c>
      <c r="E86" s="34" t="str">
        <f>IF(E69="",E70,IF(AND(E70&lt;&gt;"",E71&lt;&gt;""),"",IF(AND(E70&lt;&gt;"",E71=""),"-"&amp;E70,IF(AND(E70&lt;&gt;"",E71="",SUM(E72:E$75)&gt;0),E70&amp;", ",IF(SUM(E71:E$75)&gt;0,", ","")))))</f>
        <v/>
      </c>
      <c r="F86" s="34" t="str">
        <f>IF(F69="",F70,IF(AND(F70&lt;&gt;"",F71&lt;&gt;""),"",IF(AND(F70&lt;&gt;"",F71=""),"-"&amp;F70,IF(AND(F70&lt;&gt;"",F71="",SUM(F72:F$75)&gt;0),F70&amp;", ",IF(SUM(F71:F$75)&gt;0,", ","")))))</f>
        <v/>
      </c>
      <c r="G86" s="34" t="str">
        <f>IF(G69="",G70,IF(AND(G70&lt;&gt;"",G71&lt;&gt;""),"",IF(AND(G70&lt;&gt;"",G71=""),"-"&amp;G70,IF(AND(G70&lt;&gt;"",G71="",SUM(G72:G$75)&gt;0),G70&amp;", ",IF(SUM(G71:G$75)&gt;0,", ","")))))</f>
        <v/>
      </c>
      <c r="H86" s="34" t="str">
        <f>IF(H69="",H70,IF(AND(H70&lt;&gt;"",H71&lt;&gt;""),"",IF(AND(H70&lt;&gt;"",H71=""),"-"&amp;H70,IF(AND(H70&lt;&gt;"",H71="",SUM(H72:H$75)&gt;0),H70&amp;", ",IF(SUM(H71:H$75)&gt;0,", ","")))))</f>
        <v/>
      </c>
      <c r="I86" s="42" t="str">
        <f>IF(I69="",I70,IF(AND(I70&lt;&gt;"",I71&lt;&gt;""),"",IF(AND(I70&lt;&gt;"",I71=""),"-"&amp;I70,IF(AND(I70&lt;&gt;"",I71="",SUM(I72:I$75)&gt;0),I70&amp;", ",IF(SUM(I71:I$75)&gt;0,", ","")))))</f>
        <v/>
      </c>
    </row>
    <row r="87" spans="2:24">
      <c r="C87" s="390"/>
      <c r="D87" s="41">
        <v>8</v>
      </c>
      <c r="E87" s="34" t="str">
        <f>IF(E70="",E71,IF(AND(E71&lt;&gt;"",E72&lt;&gt;""),"",IF(AND(E71&lt;&gt;"",E72=""),"-"&amp;E71,IF(AND(E71&lt;&gt;"",E72="",SUM(E73:E$75)&gt;0),E71&amp;", ",IF(SUM(E72:E$75)&gt;0,", ","")))))</f>
        <v/>
      </c>
      <c r="F87" s="34" t="str">
        <f>IF(F70="",F71,IF(AND(F71&lt;&gt;"",F72&lt;&gt;""),"",IF(AND(F71&lt;&gt;"",F72=""),"-"&amp;F71,IF(AND(F71&lt;&gt;"",F72="",SUM(F73:F$75)&gt;0),F71&amp;", ",IF(SUM(F72:F$75)&gt;0,", ","")))))</f>
        <v/>
      </c>
      <c r="G87" s="34" t="str">
        <f>IF(G70="",G71,IF(AND(G71&lt;&gt;"",G72&lt;&gt;""),"",IF(AND(G71&lt;&gt;"",G72=""),"-"&amp;G71,IF(AND(G71&lt;&gt;"",G72="",SUM(G73:G$75)&gt;0),G71&amp;", ",IF(SUM(G72:G$75)&gt;0,", ","")))))</f>
        <v/>
      </c>
      <c r="H87" s="34" t="str">
        <f>IF(H70="",H71,IF(AND(H71&lt;&gt;"",H72&lt;&gt;""),"",IF(AND(H71&lt;&gt;"",H72=""),"-"&amp;H71,IF(AND(H71&lt;&gt;"",H72="",SUM(H73:H$75)&gt;0),H71&amp;", ",IF(SUM(H72:H$75)&gt;0,", ","")))))</f>
        <v/>
      </c>
      <c r="I87" s="42" t="str">
        <f>IF(I70="",I71,IF(AND(I71&lt;&gt;"",I72&lt;&gt;""),"",IF(AND(I71&lt;&gt;"",I72=""),"-"&amp;I71,IF(AND(I71&lt;&gt;"",I72="",SUM(I73:I$75)&gt;0),I71&amp;", ",IF(SUM(I72:I$75)&gt;0,", ","")))))</f>
        <v/>
      </c>
    </row>
    <row r="88" spans="2:24">
      <c r="C88" s="389"/>
      <c r="D88" s="41">
        <v>9</v>
      </c>
      <c r="E88" s="34" t="str">
        <f>IF(E71="",E72,IF(AND(E72&lt;&gt;"",E73&lt;&gt;""),"",IF(AND(E72&lt;&gt;"",E73=""),"-"&amp;E72,IF(AND(E72&lt;&gt;"",E73="",SUM(E74:E$75)&gt;0),E72&amp;", ",IF(SUM(E73:E$75)&gt;0,", ","")))))</f>
        <v/>
      </c>
      <c r="F88" s="34" t="str">
        <f>IF(F71="",F72,IF(AND(F72&lt;&gt;"",F73&lt;&gt;""),"",IF(AND(F72&lt;&gt;"",F73=""),"-"&amp;F72,IF(AND(F72&lt;&gt;"",F73="",SUM(F74:F$75)&gt;0),F72&amp;", ",IF(SUM(F73:F$75)&gt;0,", ","")))))</f>
        <v/>
      </c>
      <c r="G88" s="34" t="str">
        <f>IF(G71="",G72,IF(AND(G72&lt;&gt;"",G73&lt;&gt;""),"",IF(AND(G72&lt;&gt;"",G73=""),"-"&amp;G72,IF(AND(G72&lt;&gt;"",G73="",SUM(G74:G$75)&gt;0),G72&amp;", ",IF(SUM(G73:G$75)&gt;0,", ","")))))</f>
        <v/>
      </c>
      <c r="H88" s="34" t="str">
        <f>IF(H71="",H72,IF(AND(H72&lt;&gt;"",H73&lt;&gt;""),"",IF(AND(H72&lt;&gt;"",H73=""),"-"&amp;H72,IF(AND(H72&lt;&gt;"",H73="",SUM(H74:H$75)&gt;0),H72&amp;", ",IF(SUM(H73:H$75)&gt;0,", ","")))))</f>
        <v/>
      </c>
      <c r="I88" s="42" t="str">
        <f>IF(I71="",I72,IF(AND(I72&lt;&gt;"",I73&lt;&gt;""),"",IF(AND(I72&lt;&gt;"",I73=""),"-"&amp;I72,IF(AND(I72&lt;&gt;"",I73="",SUM(I74:I$75)&gt;0),I72&amp;", ",IF(SUM(I73:I$75)&gt;0,", ","")))))</f>
        <v/>
      </c>
    </row>
    <row r="89" spans="2:24">
      <c r="C89" s="389"/>
      <c r="D89" s="41">
        <v>10</v>
      </c>
      <c r="E89" s="34" t="str">
        <f>IF(E72="",E73,IF(AND(E73&lt;&gt;"",E74&lt;&gt;""),"",IF(AND(E73&lt;&gt;"",E74=""),"-"&amp;E73,IF(AND(E73&lt;&gt;"",E74="",SUM(E75:E$75)&gt;0),E73&amp;", ",IF(SUM(E74:E$75)&gt;0,", ","")))))</f>
        <v/>
      </c>
      <c r="F89" s="34" t="str">
        <f>IF(F72="",F73,IF(AND(F73&lt;&gt;"",F74&lt;&gt;""),"",IF(AND(F73&lt;&gt;"",F74=""),"-"&amp;F73,IF(AND(F73&lt;&gt;"",F74="",SUM(F75:F$75)&gt;0),F73&amp;", ",IF(SUM(F74:F$75)&gt;0,", ","")))))</f>
        <v/>
      </c>
      <c r="G89" s="34" t="str">
        <f>IF(G72="",G73,IF(AND(G73&lt;&gt;"",G74&lt;&gt;""),"",IF(AND(G73&lt;&gt;"",G74=""),"-"&amp;G73,IF(AND(G73&lt;&gt;"",G74="",SUM(G75:G$75)&gt;0),G73&amp;", ",IF(SUM(G74:G$75)&gt;0,", ","")))))</f>
        <v/>
      </c>
      <c r="H89" s="34" t="str">
        <f>IF(H72="",H73,IF(AND(H73&lt;&gt;"",H74&lt;&gt;""),"",IF(AND(H73&lt;&gt;"",H74=""),"-"&amp;H73,IF(AND(H73&lt;&gt;"",H74="",SUM(H75:H$75)&gt;0),H73&amp;", ",IF(SUM(H74:H$75)&gt;0,", ","")))))</f>
        <v/>
      </c>
      <c r="I89" s="42" t="str">
        <f>IF(I72="",I73,IF(AND(I73&lt;&gt;"",I74&lt;&gt;""),"",IF(AND(I73&lt;&gt;"",I74=""),"-"&amp;I73,IF(AND(I73&lt;&gt;"",I74="",SUM(I75:I$75)&gt;0),I73&amp;", ",IF(SUM(I74:I$75)&gt;0,", ","")))))</f>
        <v/>
      </c>
    </row>
    <row r="90" spans="2:24">
      <c r="C90" s="390"/>
      <c r="D90" s="41">
        <v>11</v>
      </c>
      <c r="E90" s="34" t="str">
        <f>IF(E73="",E74,IF(AND(E74&lt;&gt;"",E75&lt;&gt;""),"",IF(AND(E74&lt;&gt;"",E75=""),"-"&amp;E74,IF(AND(E74&lt;&gt;"",E75="",SUM(E$75:E77)&gt;0),E74&amp;", ",IF(SUM(E75:E$75)&gt;0,", ","")))))</f>
        <v/>
      </c>
      <c r="F90" s="34" t="str">
        <f>IF(F73="",F74,IF(AND(F74&lt;&gt;"",F75&lt;&gt;""),"",IF(AND(F74&lt;&gt;"",F75=""),"-"&amp;F74,IF(AND(F74&lt;&gt;"",F75="",SUM(F$75:F77)&gt;0),F74&amp;", ",IF(SUM(F75:F$75)&gt;0,", ","")))))</f>
        <v/>
      </c>
      <c r="G90" s="34" t="str">
        <f>IF(G73="",G74,IF(AND(G74&lt;&gt;"",G75&lt;&gt;""),"",IF(AND(G74&lt;&gt;"",G75=""),"-"&amp;G74,IF(AND(G74&lt;&gt;"",G75="",SUM(G$75:G77)&gt;0),G74&amp;", ",IF(SUM(G75:G$75)&gt;0,", ","")))))</f>
        <v/>
      </c>
      <c r="H90" s="34" t="str">
        <f>IF(H73="",H74,IF(AND(H74&lt;&gt;"",H75&lt;&gt;""),"",IF(AND(H74&lt;&gt;"",H75=""),"-"&amp;H74,IF(AND(H74&lt;&gt;"",H75="",SUM(H$75:H77)&gt;0),H74&amp;", ",IF(SUM(H75:H$75)&gt;0,", ","")))))</f>
        <v/>
      </c>
      <c r="I90" s="42" t="str">
        <f>IF(I73="",I74,IF(AND(I74&lt;&gt;"",I75&lt;&gt;""),"",IF(AND(I74&lt;&gt;"",I75=""),"-"&amp;I74,IF(AND(I74&lt;&gt;"",I75="",SUM(I$75:I77)&gt;0),I74&amp;", ",IF(SUM(I75:I$75)&gt;0,", ","")))))</f>
        <v/>
      </c>
    </row>
    <row r="91" spans="2:24">
      <c r="C91" s="389"/>
      <c r="D91" s="41">
        <v>12</v>
      </c>
      <c r="E91" s="34" t="str">
        <f>IF(E74="",E75,IF(AND(E75&lt;&gt;"",E77&lt;&gt;""),"",IF(AND(E75&lt;&gt;"",E77=""),"-"&amp;E75,IF(AND(E75&lt;&gt;"",E77="",SUM(E$75:E78)&gt;0),E75&amp;", ",IF(SUM(E$75:E77)&gt;0,", ","")))))</f>
        <v/>
      </c>
      <c r="F91" s="34" t="str">
        <f>IF(F74="",F75,IF(AND(F75&lt;&gt;"",F77&lt;&gt;""),"",IF(AND(F75&lt;&gt;"",F77=""),"-"&amp;F75,IF(AND(F75&lt;&gt;"",F77="",SUM(F$75:F78)&gt;0),F75&amp;", ",IF(SUM(F$75:F77)&gt;0,", ","")))))</f>
        <v/>
      </c>
      <c r="G91" s="34" t="str">
        <f>IF(G74="",G75,IF(AND(G75&lt;&gt;"",G77&lt;&gt;""),"",IF(AND(G75&lt;&gt;"",G77=""),"-"&amp;G75,IF(AND(G75&lt;&gt;"",G77="",SUM(G$75:G78)&gt;0),G75&amp;", ",IF(SUM(G$75:G77)&gt;0,", ","")))))</f>
        <v/>
      </c>
      <c r="H91" s="34" t="str">
        <f>IF(H74="",H75,IF(AND(H75&lt;&gt;"",H77&lt;&gt;""),"",IF(AND(H75&lt;&gt;"",H77=""),"-"&amp;H75,IF(AND(H75&lt;&gt;"",H77="",SUM(H$75:H78)&gt;0),H75&amp;", ",IF(SUM(H$75:H77)&gt;0,", ","")))))</f>
        <v/>
      </c>
      <c r="I91" s="42" t="str">
        <f>IF(I74="",I75,IF(AND(I75&lt;&gt;"",I77&lt;&gt;""),"",IF(AND(I75&lt;&gt;"",I77=""),"-"&amp;I75,IF(AND(I75&lt;&gt;"",I77="",SUM(I$75:I78)&gt;0),I75&amp;", ",IF(SUM(I$75:I77)&gt;0,", ","")))))</f>
        <v/>
      </c>
    </row>
    <row r="92" spans="2:24" ht="15.5" thickBot="1">
      <c r="D92" s="336" t="s">
        <v>201</v>
      </c>
      <c r="E92" s="444" t="str">
        <f>E79&amp;E80&amp;E81&amp;E82&amp;E83&amp;E84&amp;E85&amp;E86&amp;E87&amp;E88&amp;E89&amp;E90&amp;E91&amp;IF(AND(COUNTA(E63:E75)&gt;0,E76="UG"),", "&amp;E76,"")</f>
        <v/>
      </c>
      <c r="F92" s="444" t="str">
        <f t="shared" ref="F92:I92" si="6">F79&amp;F80&amp;F81&amp;F82&amp;F83&amp;F84&amp;F85&amp;F86&amp;F87&amp;F88&amp;F89&amp;F90&amp;F91&amp;IF(AND(COUNTA(F63:F75)&gt;0,F76="UG"),", "&amp;F76,"")</f>
        <v/>
      </c>
      <c r="G92" s="444" t="str">
        <f t="shared" si="6"/>
        <v/>
      </c>
      <c r="H92" s="444" t="str">
        <f t="shared" si="6"/>
        <v/>
      </c>
      <c r="I92" s="444" t="str">
        <f t="shared" si="6"/>
        <v/>
      </c>
    </row>
    <row r="93" spans="2:24">
      <c r="C93"/>
      <c r="D93"/>
      <c r="E93"/>
      <c r="F93"/>
      <c r="G93"/>
      <c r="H93"/>
      <c r="I93"/>
    </row>
    <row r="94" spans="2:24">
      <c r="Q94" s="552" t="s">
        <v>261</v>
      </c>
    </row>
    <row r="95" spans="2:24" ht="15.75" customHeight="1" thickBot="1">
      <c r="Q95" s="552"/>
    </row>
    <row r="96" spans="2:24" ht="15" customHeight="1">
      <c r="B96" s="65" t="s">
        <v>208</v>
      </c>
      <c r="D96" s="58" t="s">
        <v>267</v>
      </c>
      <c r="E96" s="57"/>
      <c r="F96" s="57"/>
      <c r="G96" s="57"/>
      <c r="H96" s="57"/>
      <c r="I96" s="57"/>
      <c r="K96" s="58" t="s">
        <v>180</v>
      </c>
      <c r="L96" s="57"/>
      <c r="M96" s="57"/>
      <c r="N96" s="57"/>
      <c r="O96" s="57"/>
      <c r="P96" s="57"/>
      <c r="Q96" s="552"/>
      <c r="S96" s="58" t="s">
        <v>265</v>
      </c>
      <c r="T96" s="57"/>
      <c r="U96" s="57"/>
      <c r="V96" s="57"/>
      <c r="W96" s="57"/>
      <c r="X96" s="57"/>
    </row>
    <row r="97" spans="1:24" ht="15.5" thickBot="1">
      <c r="B97" s="336" t="s">
        <v>204</v>
      </c>
      <c r="C97" s="553" t="s">
        <v>266</v>
      </c>
      <c r="D97" s="32" t="s">
        <v>203</v>
      </c>
      <c r="E97" s="59">
        <f>'4) 5 YR Budget &amp; Cash Flow Adj'!I15</f>
        <v>0</v>
      </c>
      <c r="F97" s="59">
        <f>'4) 5 YR Budget &amp; Cash Flow Adj'!J15</f>
        <v>0</v>
      </c>
      <c r="G97" s="59">
        <f>'4) 5 YR Budget &amp; Cash Flow Adj'!K15</f>
        <v>0</v>
      </c>
      <c r="H97" s="59">
        <f>'4) 5 YR Budget &amp; Cash Flow Adj'!L15</f>
        <v>0</v>
      </c>
      <c r="I97" s="59">
        <f>'4) 5 YR Budget &amp; Cash Flow Adj'!M15</f>
        <v>0</v>
      </c>
      <c r="K97" s="15"/>
      <c r="L97" s="59"/>
      <c r="M97" s="59"/>
      <c r="N97" s="59"/>
      <c r="O97" s="59"/>
      <c r="P97" s="328"/>
      <c r="Q97" s="552"/>
      <c r="S97" s="15"/>
      <c r="T97" s="59"/>
      <c r="U97" s="59"/>
      <c r="V97" s="59"/>
      <c r="W97" s="59"/>
      <c r="X97" s="328"/>
    </row>
    <row r="98" spans="1:24">
      <c r="B98" s="37"/>
      <c r="C98" s="554"/>
      <c r="D98" s="32" t="s">
        <v>202</v>
      </c>
      <c r="E98" s="20" t="str">
        <f>CONTROL!$G$19</f>
        <v>2026-27</v>
      </c>
      <c r="F98" s="20" t="str">
        <f>CONTROL!$G$20</f>
        <v>2027-28</v>
      </c>
      <c r="G98" s="20" t="str">
        <f>CONTROL!$G$21</f>
        <v>2028-29</v>
      </c>
      <c r="H98" s="20" t="str">
        <f>CONTROL!$G$22</f>
        <v>2029-30</v>
      </c>
      <c r="I98" s="20" t="str">
        <f>CONTROL!$G$23</f>
        <v>2030-31</v>
      </c>
      <c r="K98" s="406" t="s">
        <v>202</v>
      </c>
      <c r="L98" s="20" t="str">
        <f>CONTROL!$G$19</f>
        <v>2026-27</v>
      </c>
      <c r="M98" s="20" t="str">
        <f>CONTROL!$G$20</f>
        <v>2027-28</v>
      </c>
      <c r="N98" s="20" t="str">
        <f>CONTROL!$G$21</f>
        <v>2028-29</v>
      </c>
      <c r="O98" s="20" t="str">
        <f>CONTROL!$G$22</f>
        <v>2029-30</v>
      </c>
      <c r="P98" s="329" t="str">
        <f>CONTROL!$G$23</f>
        <v>2030-31</v>
      </c>
      <c r="Q98" s="330" t="s">
        <v>250</v>
      </c>
      <c r="S98" s="15" t="s">
        <v>202</v>
      </c>
      <c r="T98" s="20" t="str">
        <f>CONTROL!$G$19</f>
        <v>2026-27</v>
      </c>
      <c r="U98" s="20" t="str">
        <f>CONTROL!$G$20</f>
        <v>2027-28</v>
      </c>
      <c r="V98" s="20" t="str">
        <f>CONTROL!$G$21</f>
        <v>2028-29</v>
      </c>
      <c r="W98" s="20" t="str">
        <f>CONTROL!$G$22</f>
        <v>2029-30</v>
      </c>
      <c r="X98" s="329" t="str">
        <f>CONTROL!$G$23</f>
        <v>2030-31</v>
      </c>
    </row>
    <row r="99" spans="1:24">
      <c r="A99" s="1">
        <v>1</v>
      </c>
      <c r="B99" s="1" t="str">
        <f>'2) Enrollment Chart'!C77</f>
        <v>Select from drop-down list →</v>
      </c>
      <c r="C99" s="331">
        <f>IFERROR(INDEX('Funding by District'!$F$6:$F$683,MATCH($B99,'Funding by District'!$D$6:$D$683,0),0),0)</f>
        <v>0</v>
      </c>
      <c r="D99" s="1">
        <v>1</v>
      </c>
      <c r="E99" s="43">
        <f>C99*(1+E$97)</f>
        <v>0</v>
      </c>
      <c r="F99" s="43">
        <f t="shared" ref="F99:I99" si="7">E99*(1+F$97)</f>
        <v>0</v>
      </c>
      <c r="G99" s="43">
        <f t="shared" si="7"/>
        <v>0</v>
      </c>
      <c r="H99" s="43">
        <f t="shared" si="7"/>
        <v>0</v>
      </c>
      <c r="I99" s="43">
        <f t="shared" si="7"/>
        <v>0</v>
      </c>
      <c r="K99" s="3">
        <v>1</v>
      </c>
      <c r="L99" s="43">
        <f>'2) Enrollment Chart'!D79</f>
        <v>0</v>
      </c>
      <c r="M99" s="43">
        <f>'2) Enrollment Chart'!E79</f>
        <v>0</v>
      </c>
      <c r="N99" s="43">
        <f>'2) Enrollment Chart'!F79</f>
        <v>0</v>
      </c>
      <c r="O99" s="43">
        <f>'2) Enrollment Chart'!G79</f>
        <v>0</v>
      </c>
      <c r="P99" s="43">
        <f>'2) Enrollment Chart'!H79</f>
        <v>0</v>
      </c>
      <c r="Q99" s="43">
        <f>SUM(L99:P99)</f>
        <v>0</v>
      </c>
      <c r="S99" s="1">
        <v>1</v>
      </c>
      <c r="T99" s="43">
        <f t="shared" ref="T99:T130" si="8">E99*L99</f>
        <v>0</v>
      </c>
      <c r="U99" s="43">
        <f t="shared" ref="U99:U130" si="9">F99*M99</f>
        <v>0</v>
      </c>
      <c r="V99" s="43">
        <f t="shared" ref="V99:V130" si="10">G99*N99</f>
        <v>0</v>
      </c>
      <c r="W99" s="43">
        <f t="shared" ref="W99:W130" si="11">H99*O99</f>
        <v>0</v>
      </c>
      <c r="X99" s="43">
        <f t="shared" ref="X99:X130" si="12">I99*P99</f>
        <v>0</v>
      </c>
    </row>
    <row r="100" spans="1:24">
      <c r="A100" s="1">
        <v>2</v>
      </c>
      <c r="B100" s="1" t="str">
        <f>'2) Enrollment Chart'!C82</f>
        <v>Select from drop-down list →</v>
      </c>
      <c r="C100" s="331">
        <f>IFERROR(INDEX('Funding by District'!$F$6:$F$683,MATCH($B100,'Funding by District'!$D$6:$D$683,0),0),0)</f>
        <v>0</v>
      </c>
      <c r="D100" s="1">
        <v>2</v>
      </c>
      <c r="E100" s="43">
        <f t="shared" ref="E100:E148" si="13">C100*(1+E$97)</f>
        <v>0</v>
      </c>
      <c r="F100" s="43">
        <f t="shared" ref="F100:I100" si="14">E100*(1+F$97)</f>
        <v>0</v>
      </c>
      <c r="G100" s="43">
        <f t="shared" si="14"/>
        <v>0</v>
      </c>
      <c r="H100" s="43">
        <f t="shared" si="14"/>
        <v>0</v>
      </c>
      <c r="I100" s="43">
        <f t="shared" si="14"/>
        <v>0</v>
      </c>
      <c r="K100" s="3">
        <v>2</v>
      </c>
      <c r="L100" s="43">
        <f>'2) Enrollment Chart'!D84</f>
        <v>0</v>
      </c>
      <c r="M100" s="43">
        <f>'2) Enrollment Chart'!E84</f>
        <v>0</v>
      </c>
      <c r="N100" s="43">
        <f>'2) Enrollment Chart'!F84</f>
        <v>0</v>
      </c>
      <c r="O100" s="43">
        <f>'2) Enrollment Chart'!G84</f>
        <v>0</v>
      </c>
      <c r="P100" s="43">
        <f>'2) Enrollment Chart'!H84</f>
        <v>0</v>
      </c>
      <c r="Q100" s="43">
        <f t="shared" ref="Q100:Q148" si="15">SUM(L100:P100)</f>
        <v>0</v>
      </c>
      <c r="S100" s="1">
        <v>2</v>
      </c>
      <c r="T100" s="43">
        <f t="shared" si="8"/>
        <v>0</v>
      </c>
      <c r="U100" s="43">
        <f t="shared" si="9"/>
        <v>0</v>
      </c>
      <c r="V100" s="43">
        <f t="shared" si="10"/>
        <v>0</v>
      </c>
      <c r="W100" s="43">
        <f t="shared" si="11"/>
        <v>0</v>
      </c>
      <c r="X100" s="43">
        <f t="shared" si="12"/>
        <v>0</v>
      </c>
    </row>
    <row r="101" spans="1:24">
      <c r="A101" s="1">
        <v>3</v>
      </c>
      <c r="B101" s="1" t="str">
        <f>'2) Enrollment Chart'!C88</f>
        <v>Select from drop-down list →</v>
      </c>
      <c r="C101" s="331">
        <f>IFERROR(INDEX('Funding by District'!$F$6:$F$683,MATCH($B101,'Funding by District'!$D$6:$D$683,0),0),0)</f>
        <v>0</v>
      </c>
      <c r="D101" s="1">
        <v>3</v>
      </c>
      <c r="E101" s="43">
        <f t="shared" si="13"/>
        <v>0</v>
      </c>
      <c r="F101" s="43">
        <f t="shared" ref="F101:I101" si="16">E101*(1+F$97)</f>
        <v>0</v>
      </c>
      <c r="G101" s="43">
        <f t="shared" si="16"/>
        <v>0</v>
      </c>
      <c r="H101" s="43">
        <f t="shared" si="16"/>
        <v>0</v>
      </c>
      <c r="I101" s="43">
        <f t="shared" si="16"/>
        <v>0</v>
      </c>
      <c r="K101" s="3">
        <v>3</v>
      </c>
      <c r="L101" s="43">
        <f>'2) Enrollment Chart'!D88</f>
        <v>0</v>
      </c>
      <c r="M101" s="43">
        <f>'2) Enrollment Chart'!E88</f>
        <v>0</v>
      </c>
      <c r="N101" s="43">
        <f>'2) Enrollment Chart'!F88</f>
        <v>0</v>
      </c>
      <c r="O101" s="43">
        <f>'2) Enrollment Chart'!G88</f>
        <v>0</v>
      </c>
      <c r="P101" s="43">
        <f>'2) Enrollment Chart'!H88</f>
        <v>0</v>
      </c>
      <c r="Q101" s="43">
        <f t="shared" si="15"/>
        <v>0</v>
      </c>
      <c r="S101" s="1">
        <v>3</v>
      </c>
      <c r="T101" s="43">
        <f t="shared" si="8"/>
        <v>0</v>
      </c>
      <c r="U101" s="43">
        <f t="shared" si="9"/>
        <v>0</v>
      </c>
      <c r="V101" s="43">
        <f t="shared" si="10"/>
        <v>0</v>
      </c>
      <c r="W101" s="43">
        <f t="shared" si="11"/>
        <v>0</v>
      </c>
      <c r="X101" s="43">
        <f t="shared" si="12"/>
        <v>0</v>
      </c>
    </row>
    <row r="102" spans="1:24">
      <c r="A102" s="1">
        <v>4</v>
      </c>
      <c r="B102" s="1" t="str">
        <f>'2) Enrollment Chart'!C89</f>
        <v>Select from drop-down list →</v>
      </c>
      <c r="C102" s="331">
        <f>IFERROR(INDEX('Funding by District'!$F$6:$F$683,MATCH($B102,'Funding by District'!$D$6:$D$683,0),0),0)</f>
        <v>0</v>
      </c>
      <c r="D102" s="1">
        <v>4</v>
      </c>
      <c r="E102" s="43">
        <f t="shared" si="13"/>
        <v>0</v>
      </c>
      <c r="F102" s="43">
        <f t="shared" ref="F102:I102" si="17">E102*(1+F$97)</f>
        <v>0</v>
      </c>
      <c r="G102" s="43">
        <f t="shared" si="17"/>
        <v>0</v>
      </c>
      <c r="H102" s="43">
        <f t="shared" si="17"/>
        <v>0</v>
      </c>
      <c r="I102" s="43">
        <f t="shared" si="17"/>
        <v>0</v>
      </c>
      <c r="K102" s="3">
        <v>4</v>
      </c>
      <c r="L102" s="43">
        <f>'2) Enrollment Chart'!D89</f>
        <v>0</v>
      </c>
      <c r="M102" s="43">
        <f>'2) Enrollment Chart'!E89</f>
        <v>0</v>
      </c>
      <c r="N102" s="43">
        <f>'2) Enrollment Chart'!F89</f>
        <v>0</v>
      </c>
      <c r="O102" s="43">
        <f>'2) Enrollment Chart'!G89</f>
        <v>0</v>
      </c>
      <c r="P102" s="43">
        <f>'2) Enrollment Chart'!H89</f>
        <v>0</v>
      </c>
      <c r="Q102" s="43">
        <f t="shared" si="15"/>
        <v>0</v>
      </c>
      <c r="S102" s="1">
        <v>4</v>
      </c>
      <c r="T102" s="43">
        <f t="shared" si="8"/>
        <v>0</v>
      </c>
      <c r="U102" s="43">
        <f t="shared" si="9"/>
        <v>0</v>
      </c>
      <c r="V102" s="43">
        <f t="shared" si="10"/>
        <v>0</v>
      </c>
      <c r="W102" s="43">
        <f t="shared" si="11"/>
        <v>0</v>
      </c>
      <c r="X102" s="43">
        <f t="shared" si="12"/>
        <v>0</v>
      </c>
    </row>
    <row r="103" spans="1:24">
      <c r="A103" s="1">
        <v>5</v>
      </c>
      <c r="B103" s="1" t="str">
        <f>'2) Enrollment Chart'!C90</f>
        <v>Select from drop-down list →</v>
      </c>
      <c r="C103" s="331">
        <f>IFERROR(INDEX('Funding by District'!$F$6:$F$683,MATCH($B103,'Funding by District'!$D$6:$D$683,0),0),0)</f>
        <v>0</v>
      </c>
      <c r="D103" s="1">
        <v>5</v>
      </c>
      <c r="E103" s="43">
        <f t="shared" si="13"/>
        <v>0</v>
      </c>
      <c r="F103" s="43">
        <f t="shared" ref="F103:I103" si="18">E103*(1+F$97)</f>
        <v>0</v>
      </c>
      <c r="G103" s="43">
        <f t="shared" si="18"/>
        <v>0</v>
      </c>
      <c r="H103" s="43">
        <f t="shared" si="18"/>
        <v>0</v>
      </c>
      <c r="I103" s="43">
        <f t="shared" si="18"/>
        <v>0</v>
      </c>
      <c r="K103" s="3">
        <v>5</v>
      </c>
      <c r="L103" s="43">
        <f>'2) Enrollment Chart'!D90</f>
        <v>0</v>
      </c>
      <c r="M103" s="43">
        <f>'2) Enrollment Chart'!E90</f>
        <v>0</v>
      </c>
      <c r="N103" s="43">
        <f>'2) Enrollment Chart'!F90</f>
        <v>0</v>
      </c>
      <c r="O103" s="43">
        <f>'2) Enrollment Chart'!G90</f>
        <v>0</v>
      </c>
      <c r="P103" s="43">
        <f>'2) Enrollment Chart'!H90</f>
        <v>0</v>
      </c>
      <c r="Q103" s="43">
        <f t="shared" si="15"/>
        <v>0</v>
      </c>
      <c r="S103" s="1">
        <v>5</v>
      </c>
      <c r="T103" s="43">
        <f t="shared" si="8"/>
        <v>0</v>
      </c>
      <c r="U103" s="43">
        <f t="shared" si="9"/>
        <v>0</v>
      </c>
      <c r="V103" s="43">
        <f t="shared" si="10"/>
        <v>0</v>
      </c>
      <c r="W103" s="43">
        <f t="shared" si="11"/>
        <v>0</v>
      </c>
      <c r="X103" s="43">
        <f t="shared" si="12"/>
        <v>0</v>
      </c>
    </row>
    <row r="104" spans="1:24">
      <c r="A104" s="1">
        <v>6</v>
      </c>
      <c r="B104" s="1" t="str">
        <f>'2) Enrollment Chart'!C91</f>
        <v>Select from drop-down list →</v>
      </c>
      <c r="C104" s="331">
        <f>IFERROR(INDEX('Funding by District'!$F$6:$F$683,MATCH($B104,'Funding by District'!$D$6:$D$683,0),0),0)</f>
        <v>0</v>
      </c>
      <c r="D104" s="1">
        <v>6</v>
      </c>
      <c r="E104" s="43">
        <f t="shared" si="13"/>
        <v>0</v>
      </c>
      <c r="F104" s="43">
        <f t="shared" ref="F104:I104" si="19">E104*(1+F$97)</f>
        <v>0</v>
      </c>
      <c r="G104" s="43">
        <f t="shared" si="19"/>
        <v>0</v>
      </c>
      <c r="H104" s="43">
        <f t="shared" si="19"/>
        <v>0</v>
      </c>
      <c r="I104" s="43">
        <f t="shared" si="19"/>
        <v>0</v>
      </c>
      <c r="K104" s="3">
        <v>6</v>
      </c>
      <c r="L104" s="43">
        <f>'2) Enrollment Chart'!D91</f>
        <v>0</v>
      </c>
      <c r="M104" s="43">
        <f>'2) Enrollment Chart'!E91</f>
        <v>0</v>
      </c>
      <c r="N104" s="43">
        <f>'2) Enrollment Chart'!F91</f>
        <v>0</v>
      </c>
      <c r="O104" s="43">
        <f>'2) Enrollment Chart'!G91</f>
        <v>0</v>
      </c>
      <c r="P104" s="43">
        <f>'2) Enrollment Chart'!H91</f>
        <v>0</v>
      </c>
      <c r="Q104" s="43">
        <f t="shared" si="15"/>
        <v>0</v>
      </c>
      <c r="S104" s="1">
        <v>6</v>
      </c>
      <c r="T104" s="43">
        <f t="shared" si="8"/>
        <v>0</v>
      </c>
      <c r="U104" s="43">
        <f t="shared" si="9"/>
        <v>0</v>
      </c>
      <c r="V104" s="43">
        <f t="shared" si="10"/>
        <v>0</v>
      </c>
      <c r="W104" s="43">
        <f t="shared" si="11"/>
        <v>0</v>
      </c>
      <c r="X104" s="43">
        <f t="shared" si="12"/>
        <v>0</v>
      </c>
    </row>
    <row r="105" spans="1:24">
      <c r="A105" s="1">
        <v>7</v>
      </c>
      <c r="B105" s="1" t="str">
        <f>'2) Enrollment Chart'!C92</f>
        <v>Select from drop-down list →</v>
      </c>
      <c r="C105" s="331">
        <f>IFERROR(INDEX('Funding by District'!$F$6:$F$683,MATCH($B105,'Funding by District'!$D$6:$D$683,0),0),0)</f>
        <v>0</v>
      </c>
      <c r="D105" s="1">
        <v>7</v>
      </c>
      <c r="E105" s="43">
        <f t="shared" si="13"/>
        <v>0</v>
      </c>
      <c r="F105" s="43">
        <f t="shared" ref="F105:I105" si="20">E105*(1+F$97)</f>
        <v>0</v>
      </c>
      <c r="G105" s="43">
        <f t="shared" si="20"/>
        <v>0</v>
      </c>
      <c r="H105" s="43">
        <f t="shared" si="20"/>
        <v>0</v>
      </c>
      <c r="I105" s="43">
        <f t="shared" si="20"/>
        <v>0</v>
      </c>
      <c r="K105" s="3">
        <v>7</v>
      </c>
      <c r="L105" s="43">
        <f>'2) Enrollment Chart'!D92</f>
        <v>0</v>
      </c>
      <c r="M105" s="43">
        <f>'2) Enrollment Chart'!E92</f>
        <v>0</v>
      </c>
      <c r="N105" s="43">
        <f>'2) Enrollment Chart'!F92</f>
        <v>0</v>
      </c>
      <c r="O105" s="43">
        <f>'2) Enrollment Chart'!G92</f>
        <v>0</v>
      </c>
      <c r="P105" s="43">
        <f>'2) Enrollment Chart'!H92</f>
        <v>0</v>
      </c>
      <c r="Q105" s="43">
        <f t="shared" si="15"/>
        <v>0</v>
      </c>
      <c r="S105" s="1">
        <v>7</v>
      </c>
      <c r="T105" s="43">
        <f t="shared" si="8"/>
        <v>0</v>
      </c>
      <c r="U105" s="43">
        <f t="shared" si="9"/>
        <v>0</v>
      </c>
      <c r="V105" s="43">
        <f t="shared" si="10"/>
        <v>0</v>
      </c>
      <c r="W105" s="43">
        <f t="shared" si="11"/>
        <v>0</v>
      </c>
      <c r="X105" s="43">
        <f t="shared" si="12"/>
        <v>0</v>
      </c>
    </row>
    <row r="106" spans="1:24">
      <c r="A106" s="1">
        <v>8</v>
      </c>
      <c r="B106" s="1" t="str">
        <f>'2) Enrollment Chart'!C93</f>
        <v>Select from drop-down list →</v>
      </c>
      <c r="C106" s="331">
        <f>IFERROR(INDEX('Funding by District'!$F$6:$F$683,MATCH($B106,'Funding by District'!$D$6:$D$683,0),0),0)</f>
        <v>0</v>
      </c>
      <c r="D106" s="1">
        <v>8</v>
      </c>
      <c r="E106" s="43">
        <f t="shared" si="13"/>
        <v>0</v>
      </c>
      <c r="F106" s="43">
        <f t="shared" ref="F106:I106" si="21">E106*(1+F$97)</f>
        <v>0</v>
      </c>
      <c r="G106" s="43">
        <f t="shared" si="21"/>
        <v>0</v>
      </c>
      <c r="H106" s="43">
        <f t="shared" si="21"/>
        <v>0</v>
      </c>
      <c r="I106" s="43">
        <f t="shared" si="21"/>
        <v>0</v>
      </c>
      <c r="K106" s="3">
        <v>8</v>
      </c>
      <c r="L106" s="43">
        <f>'2) Enrollment Chart'!D93</f>
        <v>0</v>
      </c>
      <c r="M106" s="43">
        <f>'2) Enrollment Chart'!E93</f>
        <v>0</v>
      </c>
      <c r="N106" s="43">
        <f>'2) Enrollment Chart'!F93</f>
        <v>0</v>
      </c>
      <c r="O106" s="43">
        <f>'2) Enrollment Chart'!G93</f>
        <v>0</v>
      </c>
      <c r="P106" s="43">
        <f>'2) Enrollment Chart'!H93</f>
        <v>0</v>
      </c>
      <c r="Q106" s="43">
        <f t="shared" si="15"/>
        <v>0</v>
      </c>
      <c r="S106" s="1">
        <v>8</v>
      </c>
      <c r="T106" s="43">
        <f t="shared" si="8"/>
        <v>0</v>
      </c>
      <c r="U106" s="43">
        <f t="shared" si="9"/>
        <v>0</v>
      </c>
      <c r="V106" s="43">
        <f t="shared" si="10"/>
        <v>0</v>
      </c>
      <c r="W106" s="43">
        <f t="shared" si="11"/>
        <v>0</v>
      </c>
      <c r="X106" s="43">
        <f t="shared" si="12"/>
        <v>0</v>
      </c>
    </row>
    <row r="107" spans="1:24">
      <c r="A107" s="1">
        <v>9</v>
      </c>
      <c r="B107" s="1" t="str">
        <f>'2) Enrollment Chart'!C94</f>
        <v>Select from drop-down list →</v>
      </c>
      <c r="C107" s="331">
        <f>IFERROR(INDEX('Funding by District'!$F$6:$F$683,MATCH($B107,'Funding by District'!$D$6:$D$683,0),0),0)</f>
        <v>0</v>
      </c>
      <c r="D107" s="1">
        <v>9</v>
      </c>
      <c r="E107" s="43">
        <f t="shared" si="13"/>
        <v>0</v>
      </c>
      <c r="F107" s="43">
        <f t="shared" ref="F107:I107" si="22">E107*(1+F$97)</f>
        <v>0</v>
      </c>
      <c r="G107" s="43">
        <f t="shared" si="22"/>
        <v>0</v>
      </c>
      <c r="H107" s="43">
        <f t="shared" si="22"/>
        <v>0</v>
      </c>
      <c r="I107" s="43">
        <f t="shared" si="22"/>
        <v>0</v>
      </c>
      <c r="K107" s="3">
        <v>9</v>
      </c>
      <c r="L107" s="43">
        <f>'2) Enrollment Chart'!D94</f>
        <v>0</v>
      </c>
      <c r="M107" s="43">
        <f>'2) Enrollment Chart'!E94</f>
        <v>0</v>
      </c>
      <c r="N107" s="43">
        <f>'2) Enrollment Chart'!F94</f>
        <v>0</v>
      </c>
      <c r="O107" s="43">
        <f>'2) Enrollment Chart'!G94</f>
        <v>0</v>
      </c>
      <c r="P107" s="43">
        <f>'2) Enrollment Chart'!H94</f>
        <v>0</v>
      </c>
      <c r="Q107" s="43">
        <f t="shared" si="15"/>
        <v>0</v>
      </c>
      <c r="S107" s="1">
        <v>9</v>
      </c>
      <c r="T107" s="43">
        <f t="shared" si="8"/>
        <v>0</v>
      </c>
      <c r="U107" s="43">
        <f t="shared" si="9"/>
        <v>0</v>
      </c>
      <c r="V107" s="43">
        <f t="shared" si="10"/>
        <v>0</v>
      </c>
      <c r="W107" s="43">
        <f t="shared" si="11"/>
        <v>0</v>
      </c>
      <c r="X107" s="43">
        <f t="shared" si="12"/>
        <v>0</v>
      </c>
    </row>
    <row r="108" spans="1:24">
      <c r="A108" s="1">
        <v>10</v>
      </c>
      <c r="B108" s="1" t="str">
        <f>'2) Enrollment Chart'!C95</f>
        <v>Select from drop-down list →</v>
      </c>
      <c r="C108" s="331">
        <f>IFERROR(INDEX('Funding by District'!$F$6:$F$683,MATCH($B108,'Funding by District'!$D$6:$D$683,0),0),0)</f>
        <v>0</v>
      </c>
      <c r="D108" s="1">
        <v>10</v>
      </c>
      <c r="E108" s="43">
        <f t="shared" si="13"/>
        <v>0</v>
      </c>
      <c r="F108" s="43">
        <f t="shared" ref="F108:I108" si="23">E108*(1+F$97)</f>
        <v>0</v>
      </c>
      <c r="G108" s="43">
        <f t="shared" si="23"/>
        <v>0</v>
      </c>
      <c r="H108" s="43">
        <f t="shared" si="23"/>
        <v>0</v>
      </c>
      <c r="I108" s="43">
        <f t="shared" si="23"/>
        <v>0</v>
      </c>
      <c r="K108" s="3">
        <v>10</v>
      </c>
      <c r="L108" s="43">
        <f>'2) Enrollment Chart'!D95</f>
        <v>0</v>
      </c>
      <c r="M108" s="43">
        <f>'2) Enrollment Chart'!E95</f>
        <v>0</v>
      </c>
      <c r="N108" s="43">
        <f>'2) Enrollment Chart'!F95</f>
        <v>0</v>
      </c>
      <c r="O108" s="43">
        <f>'2) Enrollment Chart'!G95</f>
        <v>0</v>
      </c>
      <c r="P108" s="43">
        <f>'2) Enrollment Chart'!H95</f>
        <v>0</v>
      </c>
      <c r="Q108" s="43">
        <f t="shared" si="15"/>
        <v>0</v>
      </c>
      <c r="S108" s="1">
        <v>10</v>
      </c>
      <c r="T108" s="43">
        <f t="shared" si="8"/>
        <v>0</v>
      </c>
      <c r="U108" s="43">
        <f t="shared" si="9"/>
        <v>0</v>
      </c>
      <c r="V108" s="43">
        <f t="shared" si="10"/>
        <v>0</v>
      </c>
      <c r="W108" s="43">
        <f t="shared" si="11"/>
        <v>0</v>
      </c>
      <c r="X108" s="43">
        <f t="shared" si="12"/>
        <v>0</v>
      </c>
    </row>
    <row r="109" spans="1:24">
      <c r="A109" s="1">
        <v>11</v>
      </c>
      <c r="B109" s="1" t="str">
        <f>'2) Enrollment Chart'!C96</f>
        <v>Select from drop-down list →</v>
      </c>
      <c r="C109" s="331">
        <f>IFERROR(INDEX('Funding by District'!$F$6:$F$683,MATCH($B109,'Funding by District'!$D$6:$D$683,0),0),0)</f>
        <v>0</v>
      </c>
      <c r="D109" s="1">
        <v>11</v>
      </c>
      <c r="E109" s="43">
        <f t="shared" si="13"/>
        <v>0</v>
      </c>
      <c r="F109" s="43">
        <f t="shared" ref="F109:I109" si="24">E109*(1+F$97)</f>
        <v>0</v>
      </c>
      <c r="G109" s="43">
        <f t="shared" si="24"/>
        <v>0</v>
      </c>
      <c r="H109" s="43">
        <f t="shared" si="24"/>
        <v>0</v>
      </c>
      <c r="I109" s="43">
        <f t="shared" si="24"/>
        <v>0</v>
      </c>
      <c r="K109" s="3">
        <v>11</v>
      </c>
      <c r="L109" s="43">
        <f>'2) Enrollment Chart'!D96</f>
        <v>0</v>
      </c>
      <c r="M109" s="43">
        <f>'2) Enrollment Chart'!E96</f>
        <v>0</v>
      </c>
      <c r="N109" s="43">
        <f>'2) Enrollment Chart'!F96</f>
        <v>0</v>
      </c>
      <c r="O109" s="43">
        <f>'2) Enrollment Chart'!G96</f>
        <v>0</v>
      </c>
      <c r="P109" s="43">
        <f>'2) Enrollment Chart'!H96</f>
        <v>0</v>
      </c>
      <c r="Q109" s="43">
        <f t="shared" si="15"/>
        <v>0</v>
      </c>
      <c r="S109" s="1">
        <v>11</v>
      </c>
      <c r="T109" s="43">
        <f t="shared" si="8"/>
        <v>0</v>
      </c>
      <c r="U109" s="43">
        <f t="shared" si="9"/>
        <v>0</v>
      </c>
      <c r="V109" s="43">
        <f t="shared" si="10"/>
        <v>0</v>
      </c>
      <c r="W109" s="43">
        <f t="shared" si="11"/>
        <v>0</v>
      </c>
      <c r="X109" s="43">
        <f t="shared" si="12"/>
        <v>0</v>
      </c>
    </row>
    <row r="110" spans="1:24">
      <c r="A110" s="1">
        <v>12</v>
      </c>
      <c r="B110" s="1" t="str">
        <f>'2) Enrollment Chart'!C97</f>
        <v>Select from drop-down list →</v>
      </c>
      <c r="C110" s="331">
        <f>IFERROR(INDEX('Funding by District'!$F$6:$F$683,MATCH($B110,'Funding by District'!$D$6:$D$683,0),0),0)</f>
        <v>0</v>
      </c>
      <c r="D110" s="1">
        <v>12</v>
      </c>
      <c r="E110" s="43">
        <f t="shared" si="13"/>
        <v>0</v>
      </c>
      <c r="F110" s="43">
        <f t="shared" ref="F110:I110" si="25">E110*(1+F$97)</f>
        <v>0</v>
      </c>
      <c r="G110" s="43">
        <f t="shared" si="25"/>
        <v>0</v>
      </c>
      <c r="H110" s="43">
        <f t="shared" si="25"/>
        <v>0</v>
      </c>
      <c r="I110" s="43">
        <f t="shared" si="25"/>
        <v>0</v>
      </c>
      <c r="K110" s="3">
        <v>12</v>
      </c>
      <c r="L110" s="43">
        <f>'2) Enrollment Chart'!D97</f>
        <v>0</v>
      </c>
      <c r="M110" s="43">
        <f>'2) Enrollment Chart'!E97</f>
        <v>0</v>
      </c>
      <c r="N110" s="43">
        <f>'2) Enrollment Chart'!F97</f>
        <v>0</v>
      </c>
      <c r="O110" s="43">
        <f>'2) Enrollment Chart'!G97</f>
        <v>0</v>
      </c>
      <c r="P110" s="43">
        <f>'2) Enrollment Chart'!H97</f>
        <v>0</v>
      </c>
      <c r="Q110" s="43">
        <f t="shared" si="15"/>
        <v>0</v>
      </c>
      <c r="S110" s="1">
        <v>12</v>
      </c>
      <c r="T110" s="43">
        <f t="shared" si="8"/>
        <v>0</v>
      </c>
      <c r="U110" s="43">
        <f t="shared" si="9"/>
        <v>0</v>
      </c>
      <c r="V110" s="43">
        <f t="shared" si="10"/>
        <v>0</v>
      </c>
      <c r="W110" s="43">
        <f t="shared" si="11"/>
        <v>0</v>
      </c>
      <c r="X110" s="43">
        <f t="shared" si="12"/>
        <v>0</v>
      </c>
    </row>
    <row r="111" spans="1:24">
      <c r="A111" s="1">
        <v>13</v>
      </c>
      <c r="B111" s="1" t="str">
        <f>'2) Enrollment Chart'!C98</f>
        <v>Select from drop-down list →</v>
      </c>
      <c r="C111" s="331">
        <f>IFERROR(INDEX('Funding by District'!$F$6:$F$683,MATCH($B111,'Funding by District'!$D$6:$D$683,0),0),0)</f>
        <v>0</v>
      </c>
      <c r="D111" s="1">
        <v>13</v>
      </c>
      <c r="E111" s="43">
        <f t="shared" si="13"/>
        <v>0</v>
      </c>
      <c r="F111" s="43">
        <f t="shared" ref="F111:I111" si="26">E111*(1+F$97)</f>
        <v>0</v>
      </c>
      <c r="G111" s="43">
        <f t="shared" si="26"/>
        <v>0</v>
      </c>
      <c r="H111" s="43">
        <f t="shared" si="26"/>
        <v>0</v>
      </c>
      <c r="I111" s="43">
        <f t="shared" si="26"/>
        <v>0</v>
      </c>
      <c r="K111" s="3">
        <v>13</v>
      </c>
      <c r="L111" s="43">
        <f>'2) Enrollment Chart'!D98</f>
        <v>0</v>
      </c>
      <c r="M111" s="43">
        <f>'2) Enrollment Chart'!E98</f>
        <v>0</v>
      </c>
      <c r="N111" s="43">
        <f>'2) Enrollment Chart'!F98</f>
        <v>0</v>
      </c>
      <c r="O111" s="43">
        <f>'2) Enrollment Chart'!G98</f>
        <v>0</v>
      </c>
      <c r="P111" s="43">
        <f>'2) Enrollment Chart'!H98</f>
        <v>0</v>
      </c>
      <c r="Q111" s="43">
        <f t="shared" si="15"/>
        <v>0</v>
      </c>
      <c r="S111" s="1">
        <v>13</v>
      </c>
      <c r="T111" s="43">
        <f t="shared" si="8"/>
        <v>0</v>
      </c>
      <c r="U111" s="43">
        <f t="shared" si="9"/>
        <v>0</v>
      </c>
      <c r="V111" s="43">
        <f t="shared" si="10"/>
        <v>0</v>
      </c>
      <c r="W111" s="43">
        <f t="shared" si="11"/>
        <v>0</v>
      </c>
      <c r="X111" s="43">
        <f t="shared" si="12"/>
        <v>0</v>
      </c>
    </row>
    <row r="112" spans="1:24">
      <c r="A112" s="1">
        <v>14</v>
      </c>
      <c r="B112" s="1" t="str">
        <f>'2) Enrollment Chart'!C99</f>
        <v>Select from drop-down list →</v>
      </c>
      <c r="C112" s="331">
        <f>IFERROR(INDEX('Funding by District'!$F$6:$F$683,MATCH($B112,'Funding by District'!$D$6:$D$683,0),0),0)</f>
        <v>0</v>
      </c>
      <c r="D112" s="1">
        <v>14</v>
      </c>
      <c r="E112" s="43">
        <f t="shared" si="13"/>
        <v>0</v>
      </c>
      <c r="F112" s="43">
        <f t="shared" ref="F112:I112" si="27">E112*(1+F$97)</f>
        <v>0</v>
      </c>
      <c r="G112" s="43">
        <f t="shared" si="27"/>
        <v>0</v>
      </c>
      <c r="H112" s="43">
        <f t="shared" si="27"/>
        <v>0</v>
      </c>
      <c r="I112" s="43">
        <f t="shared" si="27"/>
        <v>0</v>
      </c>
      <c r="K112" s="3">
        <v>14</v>
      </c>
      <c r="L112" s="43">
        <f>'2) Enrollment Chart'!D99</f>
        <v>0</v>
      </c>
      <c r="M112" s="43">
        <f>'2) Enrollment Chart'!E99</f>
        <v>0</v>
      </c>
      <c r="N112" s="43">
        <f>'2) Enrollment Chart'!F99</f>
        <v>0</v>
      </c>
      <c r="O112" s="43">
        <f>'2) Enrollment Chart'!G99</f>
        <v>0</v>
      </c>
      <c r="P112" s="43">
        <f>'2) Enrollment Chart'!H99</f>
        <v>0</v>
      </c>
      <c r="Q112" s="43">
        <f t="shared" si="15"/>
        <v>0</v>
      </c>
      <c r="S112" s="1">
        <v>14</v>
      </c>
      <c r="T112" s="43">
        <f t="shared" si="8"/>
        <v>0</v>
      </c>
      <c r="U112" s="43">
        <f t="shared" si="9"/>
        <v>0</v>
      </c>
      <c r="V112" s="43">
        <f t="shared" si="10"/>
        <v>0</v>
      </c>
      <c r="W112" s="43">
        <f t="shared" si="11"/>
        <v>0</v>
      </c>
      <c r="X112" s="43">
        <f t="shared" si="12"/>
        <v>0</v>
      </c>
    </row>
    <row r="113" spans="1:24" ht="15.5" thickBot="1">
      <c r="A113" s="310">
        <v>15</v>
      </c>
      <c r="B113" s="310" t="str">
        <f>'2) Enrollment Chart'!C100</f>
        <v>Select from drop-down list →</v>
      </c>
      <c r="C113" s="453">
        <f>IFERROR(INDEX('Funding by District'!$F$6:$F$683,MATCH($B113,'Funding by District'!$D$6:$D$683,0),0),0)</f>
        <v>0</v>
      </c>
      <c r="D113" s="310">
        <v>15</v>
      </c>
      <c r="E113" s="454">
        <f t="shared" si="13"/>
        <v>0</v>
      </c>
      <c r="F113" s="454">
        <f t="shared" ref="F113:I113" si="28">E113*(1+F$97)</f>
        <v>0</v>
      </c>
      <c r="G113" s="454">
        <f t="shared" si="28"/>
        <v>0</v>
      </c>
      <c r="H113" s="454">
        <f t="shared" si="28"/>
        <v>0</v>
      </c>
      <c r="I113" s="454">
        <f t="shared" si="28"/>
        <v>0</v>
      </c>
      <c r="J113" s="452"/>
      <c r="K113" s="452">
        <v>15</v>
      </c>
      <c r="L113" s="454">
        <f>'2) Enrollment Chart'!D100</f>
        <v>0</v>
      </c>
      <c r="M113" s="454">
        <f>'2) Enrollment Chart'!E100</f>
        <v>0</v>
      </c>
      <c r="N113" s="454">
        <f>'2) Enrollment Chart'!F100</f>
        <v>0</v>
      </c>
      <c r="O113" s="454">
        <f>'2) Enrollment Chart'!G100</f>
        <v>0</v>
      </c>
      <c r="P113" s="454">
        <f>'2) Enrollment Chart'!H100</f>
        <v>0</v>
      </c>
      <c r="Q113" s="454">
        <f t="shared" si="15"/>
        <v>0</v>
      </c>
      <c r="R113" s="455"/>
      <c r="S113" s="310">
        <v>15</v>
      </c>
      <c r="T113" s="454">
        <f t="shared" si="8"/>
        <v>0</v>
      </c>
      <c r="U113" s="454">
        <f t="shared" si="9"/>
        <v>0</v>
      </c>
      <c r="V113" s="454">
        <f t="shared" si="10"/>
        <v>0</v>
      </c>
      <c r="W113" s="454">
        <f t="shared" si="11"/>
        <v>0</v>
      </c>
      <c r="X113" s="454">
        <f t="shared" si="12"/>
        <v>0</v>
      </c>
    </row>
    <row r="114" spans="1:24">
      <c r="A114" s="1">
        <v>16</v>
      </c>
      <c r="B114" s="1" t="str">
        <f>'2) Enrollment Chart'!C101</f>
        <v>Select from drop-down list →</v>
      </c>
      <c r="C114" s="331">
        <f>IFERROR(INDEX('Funding by District'!$F$6:$F$683,MATCH($B114,'Funding by District'!$D$6:$D$683,0),0),0)</f>
        <v>0</v>
      </c>
      <c r="D114" s="1">
        <v>16</v>
      </c>
      <c r="E114" s="43">
        <f t="shared" si="13"/>
        <v>0</v>
      </c>
      <c r="F114" s="43">
        <f t="shared" ref="F114:I114" si="29">E114*(1+F$97)</f>
        <v>0</v>
      </c>
      <c r="G114" s="43">
        <f t="shared" si="29"/>
        <v>0</v>
      </c>
      <c r="H114" s="43">
        <f t="shared" si="29"/>
        <v>0</v>
      </c>
      <c r="I114" s="43">
        <f t="shared" si="29"/>
        <v>0</v>
      </c>
      <c r="K114" s="3">
        <v>16</v>
      </c>
      <c r="L114" s="43">
        <f>'2) Enrollment Chart'!D101</f>
        <v>0</v>
      </c>
      <c r="M114" s="43">
        <f>'2) Enrollment Chart'!E101</f>
        <v>0</v>
      </c>
      <c r="N114" s="43">
        <f>'2) Enrollment Chart'!F101</f>
        <v>0</v>
      </c>
      <c r="O114" s="43">
        <f>'2) Enrollment Chart'!G101</f>
        <v>0</v>
      </c>
      <c r="P114" s="43">
        <f>'2) Enrollment Chart'!H101</f>
        <v>0</v>
      </c>
      <c r="Q114" s="43">
        <f t="shared" si="15"/>
        <v>0</v>
      </c>
      <c r="S114" s="1">
        <v>16</v>
      </c>
      <c r="T114" s="43">
        <f t="shared" si="8"/>
        <v>0</v>
      </c>
      <c r="U114" s="43">
        <f t="shared" si="9"/>
        <v>0</v>
      </c>
      <c r="V114" s="43">
        <f t="shared" si="10"/>
        <v>0</v>
      </c>
      <c r="W114" s="43">
        <f t="shared" si="11"/>
        <v>0</v>
      </c>
      <c r="X114" s="43">
        <f t="shared" si="12"/>
        <v>0</v>
      </c>
    </row>
    <row r="115" spans="1:24">
      <c r="A115" s="1">
        <v>17</v>
      </c>
      <c r="B115" s="1" t="str">
        <f>'2) Enrollment Chart'!C102</f>
        <v>Select from drop-down list →</v>
      </c>
      <c r="C115" s="331">
        <f>IFERROR(INDEX('Funding by District'!$F$6:$F$683,MATCH($B115,'Funding by District'!$D$6:$D$683,0),0),0)</f>
        <v>0</v>
      </c>
      <c r="D115" s="1">
        <v>17</v>
      </c>
      <c r="E115" s="43">
        <f t="shared" si="13"/>
        <v>0</v>
      </c>
      <c r="F115" s="43">
        <f t="shared" ref="F115:I115" si="30">E115*(1+F$97)</f>
        <v>0</v>
      </c>
      <c r="G115" s="43">
        <f t="shared" si="30"/>
        <v>0</v>
      </c>
      <c r="H115" s="43">
        <f t="shared" si="30"/>
        <v>0</v>
      </c>
      <c r="I115" s="43">
        <f t="shared" si="30"/>
        <v>0</v>
      </c>
      <c r="K115" s="3">
        <v>17</v>
      </c>
      <c r="L115" s="43">
        <f>'2) Enrollment Chart'!D102</f>
        <v>0</v>
      </c>
      <c r="M115" s="43">
        <f>'2) Enrollment Chart'!E102</f>
        <v>0</v>
      </c>
      <c r="N115" s="43">
        <f>'2) Enrollment Chart'!F102</f>
        <v>0</v>
      </c>
      <c r="O115" s="43">
        <f>'2) Enrollment Chart'!G102</f>
        <v>0</v>
      </c>
      <c r="P115" s="43">
        <f>'2) Enrollment Chart'!H102</f>
        <v>0</v>
      </c>
      <c r="Q115" s="43">
        <f t="shared" si="15"/>
        <v>0</v>
      </c>
      <c r="S115" s="1">
        <v>17</v>
      </c>
      <c r="T115" s="43">
        <f t="shared" si="8"/>
        <v>0</v>
      </c>
      <c r="U115" s="43">
        <f t="shared" si="9"/>
        <v>0</v>
      </c>
      <c r="V115" s="43">
        <f t="shared" si="10"/>
        <v>0</v>
      </c>
      <c r="W115" s="43">
        <f t="shared" si="11"/>
        <v>0</v>
      </c>
      <c r="X115" s="43">
        <f t="shared" si="12"/>
        <v>0</v>
      </c>
    </row>
    <row r="116" spans="1:24">
      <c r="A116" s="1">
        <v>18</v>
      </c>
      <c r="B116" s="1" t="str">
        <f>'2) Enrollment Chart'!C103</f>
        <v>Select from drop-down list →</v>
      </c>
      <c r="C116" s="331">
        <f>IFERROR(INDEX('Funding by District'!$F$6:$F$683,MATCH($B116,'Funding by District'!$D$6:$D$683,0),0),0)</f>
        <v>0</v>
      </c>
      <c r="D116" s="1">
        <v>18</v>
      </c>
      <c r="E116" s="43">
        <f t="shared" si="13"/>
        <v>0</v>
      </c>
      <c r="F116" s="43">
        <f t="shared" ref="F116:I116" si="31">E116*(1+F$97)</f>
        <v>0</v>
      </c>
      <c r="G116" s="43">
        <f t="shared" si="31"/>
        <v>0</v>
      </c>
      <c r="H116" s="43">
        <f t="shared" si="31"/>
        <v>0</v>
      </c>
      <c r="I116" s="43">
        <f t="shared" si="31"/>
        <v>0</v>
      </c>
      <c r="K116" s="3">
        <v>18</v>
      </c>
      <c r="L116" s="43">
        <f>'2) Enrollment Chart'!D103</f>
        <v>0</v>
      </c>
      <c r="M116" s="43">
        <f>'2) Enrollment Chart'!E103</f>
        <v>0</v>
      </c>
      <c r="N116" s="43">
        <f>'2) Enrollment Chart'!F103</f>
        <v>0</v>
      </c>
      <c r="O116" s="43">
        <f>'2) Enrollment Chart'!G103</f>
        <v>0</v>
      </c>
      <c r="P116" s="43">
        <f>'2) Enrollment Chart'!H103</f>
        <v>0</v>
      </c>
      <c r="Q116" s="43">
        <f t="shared" si="15"/>
        <v>0</v>
      </c>
      <c r="S116" s="1">
        <v>18</v>
      </c>
      <c r="T116" s="43">
        <f t="shared" si="8"/>
        <v>0</v>
      </c>
      <c r="U116" s="43">
        <f t="shared" si="9"/>
        <v>0</v>
      </c>
      <c r="V116" s="43">
        <f t="shared" si="10"/>
        <v>0</v>
      </c>
      <c r="W116" s="43">
        <f t="shared" si="11"/>
        <v>0</v>
      </c>
      <c r="X116" s="43">
        <f t="shared" si="12"/>
        <v>0</v>
      </c>
    </row>
    <row r="117" spans="1:24">
      <c r="A117" s="1">
        <v>19</v>
      </c>
      <c r="B117" s="1" t="str">
        <f>'2) Enrollment Chart'!C104</f>
        <v>Select from drop-down list →</v>
      </c>
      <c r="C117" s="331">
        <f>IFERROR(INDEX('Funding by District'!$F$6:$F$683,MATCH($B117,'Funding by District'!$D$6:$D$683,0),0),0)</f>
        <v>0</v>
      </c>
      <c r="D117" s="1">
        <v>19</v>
      </c>
      <c r="E117" s="43">
        <f t="shared" si="13"/>
        <v>0</v>
      </c>
      <c r="F117" s="43">
        <f t="shared" ref="F117:I117" si="32">E117*(1+F$97)</f>
        <v>0</v>
      </c>
      <c r="G117" s="43">
        <f t="shared" si="32"/>
        <v>0</v>
      </c>
      <c r="H117" s="43">
        <f t="shared" si="32"/>
        <v>0</v>
      </c>
      <c r="I117" s="43">
        <f t="shared" si="32"/>
        <v>0</v>
      </c>
      <c r="K117" s="3">
        <v>19</v>
      </c>
      <c r="L117" s="43">
        <f>'2) Enrollment Chart'!D104</f>
        <v>0</v>
      </c>
      <c r="M117" s="43">
        <f>'2) Enrollment Chart'!E104</f>
        <v>0</v>
      </c>
      <c r="N117" s="43">
        <f>'2) Enrollment Chart'!F104</f>
        <v>0</v>
      </c>
      <c r="O117" s="43">
        <f>'2) Enrollment Chart'!G104</f>
        <v>0</v>
      </c>
      <c r="P117" s="43">
        <f>'2) Enrollment Chart'!H104</f>
        <v>0</v>
      </c>
      <c r="Q117" s="43">
        <f t="shared" si="15"/>
        <v>0</v>
      </c>
      <c r="S117" s="1">
        <v>19</v>
      </c>
      <c r="T117" s="43">
        <f t="shared" si="8"/>
        <v>0</v>
      </c>
      <c r="U117" s="43">
        <f t="shared" si="9"/>
        <v>0</v>
      </c>
      <c r="V117" s="43">
        <f t="shared" si="10"/>
        <v>0</v>
      </c>
      <c r="W117" s="43">
        <f t="shared" si="11"/>
        <v>0</v>
      </c>
      <c r="X117" s="43">
        <f t="shared" si="12"/>
        <v>0</v>
      </c>
    </row>
    <row r="118" spans="1:24">
      <c r="A118" s="1">
        <v>20</v>
      </c>
      <c r="B118" s="1" t="str">
        <f>'2) Enrollment Chart'!C105</f>
        <v>Select from drop-down list →</v>
      </c>
      <c r="C118" s="331">
        <f>IFERROR(INDEX('Funding by District'!$F$6:$F$683,MATCH($B118,'Funding by District'!$D$6:$D$683,0),0),0)</f>
        <v>0</v>
      </c>
      <c r="D118" s="1">
        <v>20</v>
      </c>
      <c r="E118" s="43">
        <f t="shared" si="13"/>
        <v>0</v>
      </c>
      <c r="F118" s="43">
        <f t="shared" ref="F118:I118" si="33">E118*(1+F$97)</f>
        <v>0</v>
      </c>
      <c r="G118" s="43">
        <f t="shared" si="33"/>
        <v>0</v>
      </c>
      <c r="H118" s="43">
        <f t="shared" si="33"/>
        <v>0</v>
      </c>
      <c r="I118" s="43">
        <f t="shared" si="33"/>
        <v>0</v>
      </c>
      <c r="K118" s="3">
        <v>20</v>
      </c>
      <c r="L118" s="43">
        <f>'2) Enrollment Chart'!D105</f>
        <v>0</v>
      </c>
      <c r="M118" s="43">
        <f>'2) Enrollment Chart'!E105</f>
        <v>0</v>
      </c>
      <c r="N118" s="43">
        <f>'2) Enrollment Chart'!F105</f>
        <v>0</v>
      </c>
      <c r="O118" s="43">
        <f>'2) Enrollment Chart'!G105</f>
        <v>0</v>
      </c>
      <c r="P118" s="43">
        <f>'2) Enrollment Chart'!H105</f>
        <v>0</v>
      </c>
      <c r="Q118" s="43">
        <f t="shared" si="15"/>
        <v>0</v>
      </c>
      <c r="S118" s="1">
        <v>20</v>
      </c>
      <c r="T118" s="43">
        <f t="shared" si="8"/>
        <v>0</v>
      </c>
      <c r="U118" s="43">
        <f t="shared" si="9"/>
        <v>0</v>
      </c>
      <c r="V118" s="43">
        <f t="shared" si="10"/>
        <v>0</v>
      </c>
      <c r="W118" s="43">
        <f t="shared" si="11"/>
        <v>0</v>
      </c>
      <c r="X118" s="43">
        <f t="shared" si="12"/>
        <v>0</v>
      </c>
    </row>
    <row r="119" spans="1:24">
      <c r="A119" s="1">
        <v>21</v>
      </c>
      <c r="B119" s="1" t="str">
        <f>'2) Enrollment Chart'!C106</f>
        <v>Select from drop-down list →</v>
      </c>
      <c r="C119" s="331">
        <f>IFERROR(INDEX('Funding by District'!$F$6:$F$683,MATCH($B119,'Funding by District'!$D$6:$D$683,0),0),0)</f>
        <v>0</v>
      </c>
      <c r="D119" s="1">
        <v>21</v>
      </c>
      <c r="E119" s="43">
        <f t="shared" si="13"/>
        <v>0</v>
      </c>
      <c r="F119" s="43">
        <f t="shared" ref="F119:I119" si="34">E119*(1+F$97)</f>
        <v>0</v>
      </c>
      <c r="G119" s="43">
        <f t="shared" si="34"/>
        <v>0</v>
      </c>
      <c r="H119" s="43">
        <f t="shared" si="34"/>
        <v>0</v>
      </c>
      <c r="I119" s="43">
        <f t="shared" si="34"/>
        <v>0</v>
      </c>
      <c r="K119" s="3">
        <v>21</v>
      </c>
      <c r="L119" s="43">
        <f>'2) Enrollment Chart'!D106</f>
        <v>0</v>
      </c>
      <c r="M119" s="43">
        <f>'2) Enrollment Chart'!E106</f>
        <v>0</v>
      </c>
      <c r="N119" s="43">
        <f>'2) Enrollment Chart'!F106</f>
        <v>0</v>
      </c>
      <c r="O119" s="43">
        <f>'2) Enrollment Chart'!G106</f>
        <v>0</v>
      </c>
      <c r="P119" s="43">
        <f>'2) Enrollment Chart'!H106</f>
        <v>0</v>
      </c>
      <c r="Q119" s="43">
        <f t="shared" si="15"/>
        <v>0</v>
      </c>
      <c r="S119" s="1">
        <v>21</v>
      </c>
      <c r="T119" s="43">
        <f t="shared" si="8"/>
        <v>0</v>
      </c>
      <c r="U119" s="43">
        <f t="shared" si="9"/>
        <v>0</v>
      </c>
      <c r="V119" s="43">
        <f t="shared" si="10"/>
        <v>0</v>
      </c>
      <c r="W119" s="43">
        <f t="shared" si="11"/>
        <v>0</v>
      </c>
      <c r="X119" s="43">
        <f t="shared" si="12"/>
        <v>0</v>
      </c>
    </row>
    <row r="120" spans="1:24">
      <c r="A120" s="1">
        <v>22</v>
      </c>
      <c r="B120" s="1" t="str">
        <f>'2) Enrollment Chart'!C107</f>
        <v>Select from drop-down list →</v>
      </c>
      <c r="C120" s="331">
        <f>IFERROR(INDEX('Funding by District'!$F$6:$F$683,MATCH($B120,'Funding by District'!$D$6:$D$683,0),0),0)</f>
        <v>0</v>
      </c>
      <c r="D120" s="1">
        <v>22</v>
      </c>
      <c r="E120" s="43">
        <f t="shared" si="13"/>
        <v>0</v>
      </c>
      <c r="F120" s="43">
        <f t="shared" ref="F120:I120" si="35">E120*(1+F$97)</f>
        <v>0</v>
      </c>
      <c r="G120" s="43">
        <f t="shared" si="35"/>
        <v>0</v>
      </c>
      <c r="H120" s="43">
        <f t="shared" si="35"/>
        <v>0</v>
      </c>
      <c r="I120" s="43">
        <f t="shared" si="35"/>
        <v>0</v>
      </c>
      <c r="K120" s="3">
        <v>22</v>
      </c>
      <c r="L120" s="43">
        <f>'2) Enrollment Chart'!D107</f>
        <v>0</v>
      </c>
      <c r="M120" s="43">
        <f>'2) Enrollment Chart'!E107</f>
        <v>0</v>
      </c>
      <c r="N120" s="43">
        <f>'2) Enrollment Chart'!F107</f>
        <v>0</v>
      </c>
      <c r="O120" s="43">
        <f>'2) Enrollment Chart'!G107</f>
        <v>0</v>
      </c>
      <c r="P120" s="43">
        <f>'2) Enrollment Chart'!H107</f>
        <v>0</v>
      </c>
      <c r="Q120" s="43">
        <f t="shared" si="15"/>
        <v>0</v>
      </c>
      <c r="S120" s="1">
        <v>22</v>
      </c>
      <c r="T120" s="43">
        <f t="shared" si="8"/>
        <v>0</v>
      </c>
      <c r="U120" s="43">
        <f t="shared" si="9"/>
        <v>0</v>
      </c>
      <c r="V120" s="43">
        <f t="shared" si="10"/>
        <v>0</v>
      </c>
      <c r="W120" s="43">
        <f t="shared" si="11"/>
        <v>0</v>
      </c>
      <c r="X120" s="43">
        <f t="shared" si="12"/>
        <v>0</v>
      </c>
    </row>
    <row r="121" spans="1:24">
      <c r="A121" s="1">
        <v>23</v>
      </c>
      <c r="B121" s="1" t="str">
        <f>'2) Enrollment Chart'!C108</f>
        <v>Select from drop-down list →</v>
      </c>
      <c r="C121" s="331">
        <f>IFERROR(INDEX('Funding by District'!$F$6:$F$683,MATCH($B121,'Funding by District'!$D$6:$D$683,0),0),0)</f>
        <v>0</v>
      </c>
      <c r="D121" s="1">
        <v>23</v>
      </c>
      <c r="E121" s="43">
        <f t="shared" si="13"/>
        <v>0</v>
      </c>
      <c r="F121" s="43">
        <f t="shared" ref="F121:I121" si="36">E121*(1+F$97)</f>
        <v>0</v>
      </c>
      <c r="G121" s="43">
        <f t="shared" si="36"/>
        <v>0</v>
      </c>
      <c r="H121" s="43">
        <f t="shared" si="36"/>
        <v>0</v>
      </c>
      <c r="I121" s="43">
        <f t="shared" si="36"/>
        <v>0</v>
      </c>
      <c r="K121" s="3">
        <v>23</v>
      </c>
      <c r="L121" s="43">
        <f>'2) Enrollment Chart'!D108</f>
        <v>0</v>
      </c>
      <c r="M121" s="43">
        <f>'2) Enrollment Chart'!E108</f>
        <v>0</v>
      </c>
      <c r="N121" s="43">
        <f>'2) Enrollment Chart'!F108</f>
        <v>0</v>
      </c>
      <c r="O121" s="43">
        <f>'2) Enrollment Chart'!G108</f>
        <v>0</v>
      </c>
      <c r="P121" s="43">
        <f>'2) Enrollment Chart'!H108</f>
        <v>0</v>
      </c>
      <c r="Q121" s="43">
        <f t="shared" si="15"/>
        <v>0</v>
      </c>
      <c r="S121" s="1">
        <v>23</v>
      </c>
      <c r="T121" s="43">
        <f t="shared" si="8"/>
        <v>0</v>
      </c>
      <c r="U121" s="43">
        <f t="shared" si="9"/>
        <v>0</v>
      </c>
      <c r="V121" s="43">
        <f t="shared" si="10"/>
        <v>0</v>
      </c>
      <c r="W121" s="43">
        <f t="shared" si="11"/>
        <v>0</v>
      </c>
      <c r="X121" s="43">
        <f t="shared" si="12"/>
        <v>0</v>
      </c>
    </row>
    <row r="122" spans="1:24">
      <c r="A122" s="1">
        <v>24</v>
      </c>
      <c r="B122" s="1" t="str">
        <f>'2) Enrollment Chart'!C109</f>
        <v>Select from drop-down list →</v>
      </c>
      <c r="C122" s="331">
        <f>IFERROR(INDEX('Funding by District'!$F$6:$F$683,MATCH($B122,'Funding by District'!$D$6:$D$683,0),0),0)</f>
        <v>0</v>
      </c>
      <c r="D122" s="1">
        <v>24</v>
      </c>
      <c r="E122" s="43">
        <f t="shared" si="13"/>
        <v>0</v>
      </c>
      <c r="F122" s="43">
        <f t="shared" ref="F122:I122" si="37">E122*(1+F$97)</f>
        <v>0</v>
      </c>
      <c r="G122" s="43">
        <f t="shared" si="37"/>
        <v>0</v>
      </c>
      <c r="H122" s="43">
        <f t="shared" si="37"/>
        <v>0</v>
      </c>
      <c r="I122" s="43">
        <f t="shared" si="37"/>
        <v>0</v>
      </c>
      <c r="K122" s="3">
        <v>24</v>
      </c>
      <c r="L122" s="43">
        <f>'2) Enrollment Chart'!D109</f>
        <v>0</v>
      </c>
      <c r="M122" s="43">
        <f>'2) Enrollment Chart'!E109</f>
        <v>0</v>
      </c>
      <c r="N122" s="43">
        <f>'2) Enrollment Chart'!F109</f>
        <v>0</v>
      </c>
      <c r="O122" s="43">
        <f>'2) Enrollment Chart'!G109</f>
        <v>0</v>
      </c>
      <c r="P122" s="43">
        <f>'2) Enrollment Chart'!H109</f>
        <v>0</v>
      </c>
      <c r="Q122" s="43">
        <f t="shared" si="15"/>
        <v>0</v>
      </c>
      <c r="S122" s="1">
        <v>24</v>
      </c>
      <c r="T122" s="43">
        <f t="shared" si="8"/>
        <v>0</v>
      </c>
      <c r="U122" s="43">
        <f t="shared" si="9"/>
        <v>0</v>
      </c>
      <c r="V122" s="43">
        <f t="shared" si="10"/>
        <v>0</v>
      </c>
      <c r="W122" s="43">
        <f t="shared" si="11"/>
        <v>0</v>
      </c>
      <c r="X122" s="43">
        <f t="shared" si="12"/>
        <v>0</v>
      </c>
    </row>
    <row r="123" spans="1:24">
      <c r="A123" s="1">
        <v>25</v>
      </c>
      <c r="B123" s="1" t="str">
        <f>'2) Enrollment Chart'!C110</f>
        <v>Select from drop-down list →</v>
      </c>
      <c r="C123" s="331">
        <f>IFERROR(INDEX('Funding by District'!$F$6:$F$683,MATCH($B123,'Funding by District'!$D$6:$D$683,0),0),0)</f>
        <v>0</v>
      </c>
      <c r="D123" s="1">
        <v>25</v>
      </c>
      <c r="E123" s="43">
        <f t="shared" si="13"/>
        <v>0</v>
      </c>
      <c r="F123" s="43">
        <f t="shared" ref="F123:I123" si="38">E123*(1+F$97)</f>
        <v>0</v>
      </c>
      <c r="G123" s="43">
        <f t="shared" si="38"/>
        <v>0</v>
      </c>
      <c r="H123" s="43">
        <f t="shared" si="38"/>
        <v>0</v>
      </c>
      <c r="I123" s="43">
        <f t="shared" si="38"/>
        <v>0</v>
      </c>
      <c r="K123" s="3">
        <v>25</v>
      </c>
      <c r="L123" s="43">
        <f>'2) Enrollment Chart'!D110</f>
        <v>0</v>
      </c>
      <c r="M123" s="43">
        <f>'2) Enrollment Chart'!E110</f>
        <v>0</v>
      </c>
      <c r="N123" s="43">
        <f>'2) Enrollment Chart'!F110</f>
        <v>0</v>
      </c>
      <c r="O123" s="43">
        <f>'2) Enrollment Chart'!G110</f>
        <v>0</v>
      </c>
      <c r="P123" s="43">
        <f>'2) Enrollment Chart'!H110</f>
        <v>0</v>
      </c>
      <c r="Q123" s="43">
        <f t="shared" si="15"/>
        <v>0</v>
      </c>
      <c r="S123" s="1">
        <v>25</v>
      </c>
      <c r="T123" s="43">
        <f t="shared" si="8"/>
        <v>0</v>
      </c>
      <c r="U123" s="43">
        <f t="shared" si="9"/>
        <v>0</v>
      </c>
      <c r="V123" s="43">
        <f t="shared" si="10"/>
        <v>0</v>
      </c>
      <c r="W123" s="43">
        <f t="shared" si="11"/>
        <v>0</v>
      </c>
      <c r="X123" s="43">
        <f t="shared" si="12"/>
        <v>0</v>
      </c>
    </row>
    <row r="124" spans="1:24">
      <c r="A124" s="1">
        <v>26</v>
      </c>
      <c r="B124" s="1" t="str">
        <f>'2) Enrollment Chart'!C111</f>
        <v>Select from drop-down list →</v>
      </c>
      <c r="C124" s="331">
        <f>IFERROR(INDEX('Funding by District'!$F$6:$F$683,MATCH($B124,'Funding by District'!$D$6:$D$683,0),0),0)</f>
        <v>0</v>
      </c>
      <c r="D124" s="1">
        <v>26</v>
      </c>
      <c r="E124" s="43">
        <f t="shared" si="13"/>
        <v>0</v>
      </c>
      <c r="F124" s="43">
        <f t="shared" ref="F124:I124" si="39">E124*(1+F$97)</f>
        <v>0</v>
      </c>
      <c r="G124" s="43">
        <f t="shared" si="39"/>
        <v>0</v>
      </c>
      <c r="H124" s="43">
        <f t="shared" si="39"/>
        <v>0</v>
      </c>
      <c r="I124" s="43">
        <f t="shared" si="39"/>
        <v>0</v>
      </c>
      <c r="K124" s="3">
        <v>26</v>
      </c>
      <c r="L124" s="43">
        <f>'2) Enrollment Chart'!D111</f>
        <v>0</v>
      </c>
      <c r="M124" s="43">
        <f>'2) Enrollment Chart'!E111</f>
        <v>0</v>
      </c>
      <c r="N124" s="43">
        <f>'2) Enrollment Chart'!F111</f>
        <v>0</v>
      </c>
      <c r="O124" s="43">
        <f>'2) Enrollment Chart'!G111</f>
        <v>0</v>
      </c>
      <c r="P124" s="43">
        <f>'2) Enrollment Chart'!H111</f>
        <v>0</v>
      </c>
      <c r="Q124" s="43">
        <f t="shared" si="15"/>
        <v>0</v>
      </c>
      <c r="S124" s="1">
        <v>26</v>
      </c>
      <c r="T124" s="43">
        <f t="shared" si="8"/>
        <v>0</v>
      </c>
      <c r="U124" s="43">
        <f t="shared" si="9"/>
        <v>0</v>
      </c>
      <c r="V124" s="43">
        <f t="shared" si="10"/>
        <v>0</v>
      </c>
      <c r="W124" s="43">
        <f t="shared" si="11"/>
        <v>0</v>
      </c>
      <c r="X124" s="43">
        <f t="shared" si="12"/>
        <v>0</v>
      </c>
    </row>
    <row r="125" spans="1:24">
      <c r="A125" s="1">
        <v>27</v>
      </c>
      <c r="B125" s="1" t="str">
        <f>'2) Enrollment Chart'!C112</f>
        <v>Select from drop-down list →</v>
      </c>
      <c r="C125" s="331">
        <f>IFERROR(INDEX('Funding by District'!$F$6:$F$683,MATCH($B125,'Funding by District'!$D$6:$D$683,0),0),0)</f>
        <v>0</v>
      </c>
      <c r="D125" s="1">
        <v>27</v>
      </c>
      <c r="E125" s="43">
        <f t="shared" si="13"/>
        <v>0</v>
      </c>
      <c r="F125" s="43">
        <f t="shared" ref="F125:I125" si="40">E125*(1+F$97)</f>
        <v>0</v>
      </c>
      <c r="G125" s="43">
        <f t="shared" si="40"/>
        <v>0</v>
      </c>
      <c r="H125" s="43">
        <f t="shared" si="40"/>
        <v>0</v>
      </c>
      <c r="I125" s="43">
        <f t="shared" si="40"/>
        <v>0</v>
      </c>
      <c r="K125" s="3">
        <v>27</v>
      </c>
      <c r="L125" s="43">
        <f>'2) Enrollment Chart'!D112</f>
        <v>0</v>
      </c>
      <c r="M125" s="43">
        <f>'2) Enrollment Chart'!E112</f>
        <v>0</v>
      </c>
      <c r="N125" s="43">
        <f>'2) Enrollment Chart'!F112</f>
        <v>0</v>
      </c>
      <c r="O125" s="43">
        <f>'2) Enrollment Chart'!G112</f>
        <v>0</v>
      </c>
      <c r="P125" s="43">
        <f>'2) Enrollment Chart'!H112</f>
        <v>0</v>
      </c>
      <c r="Q125" s="43">
        <f t="shared" si="15"/>
        <v>0</v>
      </c>
      <c r="S125" s="1">
        <v>27</v>
      </c>
      <c r="T125" s="43">
        <f t="shared" si="8"/>
        <v>0</v>
      </c>
      <c r="U125" s="43">
        <f t="shared" si="9"/>
        <v>0</v>
      </c>
      <c r="V125" s="43">
        <f t="shared" si="10"/>
        <v>0</v>
      </c>
      <c r="W125" s="43">
        <f t="shared" si="11"/>
        <v>0</v>
      </c>
      <c r="X125" s="43">
        <f t="shared" si="12"/>
        <v>0</v>
      </c>
    </row>
    <row r="126" spans="1:24">
      <c r="A126" s="1">
        <v>28</v>
      </c>
      <c r="B126" s="1" t="str">
        <f>'2) Enrollment Chart'!C113</f>
        <v>Select from drop-down list →</v>
      </c>
      <c r="C126" s="331">
        <f>IFERROR(INDEX('Funding by District'!$F$6:$F$683,MATCH($B126,'Funding by District'!$D$6:$D$683,0),0),0)</f>
        <v>0</v>
      </c>
      <c r="D126" s="1">
        <v>28</v>
      </c>
      <c r="E126" s="43">
        <f t="shared" si="13"/>
        <v>0</v>
      </c>
      <c r="F126" s="43">
        <f t="shared" ref="F126:I126" si="41">E126*(1+F$97)</f>
        <v>0</v>
      </c>
      <c r="G126" s="43">
        <f t="shared" si="41"/>
        <v>0</v>
      </c>
      <c r="H126" s="43">
        <f t="shared" si="41"/>
        <v>0</v>
      </c>
      <c r="I126" s="43">
        <f t="shared" si="41"/>
        <v>0</v>
      </c>
      <c r="K126" s="3">
        <v>28</v>
      </c>
      <c r="L126" s="43">
        <f>'2) Enrollment Chart'!D113</f>
        <v>0</v>
      </c>
      <c r="M126" s="43">
        <f>'2) Enrollment Chart'!E113</f>
        <v>0</v>
      </c>
      <c r="N126" s="43">
        <f>'2) Enrollment Chart'!F113</f>
        <v>0</v>
      </c>
      <c r="O126" s="43">
        <f>'2) Enrollment Chart'!G113</f>
        <v>0</v>
      </c>
      <c r="P126" s="43">
        <f>'2) Enrollment Chart'!H113</f>
        <v>0</v>
      </c>
      <c r="Q126" s="43">
        <f t="shared" si="15"/>
        <v>0</v>
      </c>
      <c r="S126" s="1">
        <v>28</v>
      </c>
      <c r="T126" s="43">
        <f t="shared" si="8"/>
        <v>0</v>
      </c>
      <c r="U126" s="43">
        <f t="shared" si="9"/>
        <v>0</v>
      </c>
      <c r="V126" s="43">
        <f t="shared" si="10"/>
        <v>0</v>
      </c>
      <c r="W126" s="43">
        <f t="shared" si="11"/>
        <v>0</v>
      </c>
      <c r="X126" s="43">
        <f t="shared" si="12"/>
        <v>0</v>
      </c>
    </row>
    <row r="127" spans="1:24">
      <c r="A127" s="1">
        <v>29</v>
      </c>
      <c r="B127" s="1" t="str">
        <f>'2) Enrollment Chart'!C114</f>
        <v>Select from drop-down list →</v>
      </c>
      <c r="C127" s="331">
        <f>IFERROR(INDEX('Funding by District'!$F$6:$F$683,MATCH($B127,'Funding by District'!$D$6:$D$683,0),0),0)</f>
        <v>0</v>
      </c>
      <c r="D127" s="1">
        <v>29</v>
      </c>
      <c r="E127" s="43">
        <f t="shared" si="13"/>
        <v>0</v>
      </c>
      <c r="F127" s="43">
        <f t="shared" ref="F127:I127" si="42">E127*(1+F$97)</f>
        <v>0</v>
      </c>
      <c r="G127" s="43">
        <f t="shared" si="42"/>
        <v>0</v>
      </c>
      <c r="H127" s="43">
        <f t="shared" si="42"/>
        <v>0</v>
      </c>
      <c r="I127" s="43">
        <f t="shared" si="42"/>
        <v>0</v>
      </c>
      <c r="K127" s="3">
        <v>29</v>
      </c>
      <c r="L127" s="43">
        <f>'2) Enrollment Chart'!D114</f>
        <v>0</v>
      </c>
      <c r="M127" s="43">
        <f>'2) Enrollment Chart'!E114</f>
        <v>0</v>
      </c>
      <c r="N127" s="43">
        <f>'2) Enrollment Chart'!F114</f>
        <v>0</v>
      </c>
      <c r="O127" s="43">
        <f>'2) Enrollment Chart'!G114</f>
        <v>0</v>
      </c>
      <c r="P127" s="43">
        <f>'2) Enrollment Chart'!H114</f>
        <v>0</v>
      </c>
      <c r="Q127" s="43">
        <f t="shared" si="15"/>
        <v>0</v>
      </c>
      <c r="S127" s="1">
        <v>29</v>
      </c>
      <c r="T127" s="43">
        <f t="shared" si="8"/>
        <v>0</v>
      </c>
      <c r="U127" s="43">
        <f t="shared" si="9"/>
        <v>0</v>
      </c>
      <c r="V127" s="43">
        <f t="shared" si="10"/>
        <v>0</v>
      </c>
      <c r="W127" s="43">
        <f t="shared" si="11"/>
        <v>0</v>
      </c>
      <c r="X127" s="43">
        <f t="shared" si="12"/>
        <v>0</v>
      </c>
    </row>
    <row r="128" spans="1:24">
      <c r="A128" s="1">
        <v>30</v>
      </c>
      <c r="B128" s="1" t="str">
        <f>'2) Enrollment Chart'!C115</f>
        <v>Select from drop-down list →</v>
      </c>
      <c r="C128" s="331">
        <f>IFERROR(INDEX('Funding by District'!$F$6:$F$683,MATCH($B128,'Funding by District'!$D$6:$D$683,0),0),0)</f>
        <v>0</v>
      </c>
      <c r="D128" s="1">
        <v>30</v>
      </c>
      <c r="E128" s="43">
        <f t="shared" si="13"/>
        <v>0</v>
      </c>
      <c r="F128" s="43">
        <f t="shared" ref="F128:I128" si="43">E128*(1+F$97)</f>
        <v>0</v>
      </c>
      <c r="G128" s="43">
        <f t="shared" si="43"/>
        <v>0</v>
      </c>
      <c r="H128" s="43">
        <f t="shared" si="43"/>
        <v>0</v>
      </c>
      <c r="I128" s="43">
        <f t="shared" si="43"/>
        <v>0</v>
      </c>
      <c r="K128" s="3">
        <v>30</v>
      </c>
      <c r="L128" s="43">
        <f>'2) Enrollment Chart'!D115</f>
        <v>0</v>
      </c>
      <c r="M128" s="43">
        <f>'2) Enrollment Chart'!E115</f>
        <v>0</v>
      </c>
      <c r="N128" s="43">
        <f>'2) Enrollment Chart'!F115</f>
        <v>0</v>
      </c>
      <c r="O128" s="43">
        <f>'2) Enrollment Chart'!G115</f>
        <v>0</v>
      </c>
      <c r="P128" s="43">
        <f>'2) Enrollment Chart'!H115</f>
        <v>0</v>
      </c>
      <c r="Q128" s="43">
        <f t="shared" si="15"/>
        <v>0</v>
      </c>
      <c r="S128" s="1">
        <v>30</v>
      </c>
      <c r="T128" s="43">
        <f t="shared" si="8"/>
        <v>0</v>
      </c>
      <c r="U128" s="43">
        <f t="shared" si="9"/>
        <v>0</v>
      </c>
      <c r="V128" s="43">
        <f t="shared" si="10"/>
        <v>0</v>
      </c>
      <c r="W128" s="43">
        <f t="shared" si="11"/>
        <v>0</v>
      </c>
      <c r="X128" s="43">
        <f t="shared" si="12"/>
        <v>0</v>
      </c>
    </row>
    <row r="129" spans="1:24">
      <c r="A129" s="1">
        <v>31</v>
      </c>
      <c r="B129" s="1" t="str">
        <f>'2) Enrollment Chart'!C116</f>
        <v>Select from drop-down list →</v>
      </c>
      <c r="C129" s="331">
        <f>IFERROR(INDEX('Funding by District'!$F$6:$F$683,MATCH($B129,'Funding by District'!$D$6:$D$683,0),0),0)</f>
        <v>0</v>
      </c>
      <c r="D129" s="1">
        <v>31</v>
      </c>
      <c r="E129" s="43">
        <f t="shared" si="13"/>
        <v>0</v>
      </c>
      <c r="F129" s="43">
        <f t="shared" ref="F129:I129" si="44">E129*(1+F$97)</f>
        <v>0</v>
      </c>
      <c r="G129" s="43">
        <f t="shared" si="44"/>
        <v>0</v>
      </c>
      <c r="H129" s="43">
        <f t="shared" si="44"/>
        <v>0</v>
      </c>
      <c r="I129" s="43">
        <f t="shared" si="44"/>
        <v>0</v>
      </c>
      <c r="K129" s="3">
        <v>31</v>
      </c>
      <c r="L129" s="43">
        <f>'2) Enrollment Chart'!D116</f>
        <v>0</v>
      </c>
      <c r="M129" s="43">
        <f>'2) Enrollment Chart'!E116</f>
        <v>0</v>
      </c>
      <c r="N129" s="43">
        <f>'2) Enrollment Chart'!F116</f>
        <v>0</v>
      </c>
      <c r="O129" s="43">
        <f>'2) Enrollment Chart'!G116</f>
        <v>0</v>
      </c>
      <c r="P129" s="43">
        <f>'2) Enrollment Chart'!H116</f>
        <v>0</v>
      </c>
      <c r="Q129" s="43">
        <f t="shared" si="15"/>
        <v>0</v>
      </c>
      <c r="S129" s="1">
        <v>31</v>
      </c>
      <c r="T129" s="43">
        <f t="shared" si="8"/>
        <v>0</v>
      </c>
      <c r="U129" s="43">
        <f t="shared" si="9"/>
        <v>0</v>
      </c>
      <c r="V129" s="43">
        <f t="shared" si="10"/>
        <v>0</v>
      </c>
      <c r="W129" s="43">
        <f t="shared" si="11"/>
        <v>0</v>
      </c>
      <c r="X129" s="43">
        <f t="shared" si="12"/>
        <v>0</v>
      </c>
    </row>
    <row r="130" spans="1:24">
      <c r="A130" s="1">
        <v>32</v>
      </c>
      <c r="B130" s="1" t="str">
        <f>'2) Enrollment Chart'!C117</f>
        <v>Select from drop-down list →</v>
      </c>
      <c r="C130" s="331">
        <f>IFERROR(INDEX('Funding by District'!$F$6:$F$683,MATCH($B130,'Funding by District'!$D$6:$D$683,0),0),0)</f>
        <v>0</v>
      </c>
      <c r="D130" s="1">
        <v>32</v>
      </c>
      <c r="E130" s="43">
        <f t="shared" si="13"/>
        <v>0</v>
      </c>
      <c r="F130" s="43">
        <f t="shared" ref="F130:I130" si="45">E130*(1+F$97)</f>
        <v>0</v>
      </c>
      <c r="G130" s="43">
        <f t="shared" si="45"/>
        <v>0</v>
      </c>
      <c r="H130" s="43">
        <f t="shared" si="45"/>
        <v>0</v>
      </c>
      <c r="I130" s="43">
        <f t="shared" si="45"/>
        <v>0</v>
      </c>
      <c r="K130" s="3">
        <v>32</v>
      </c>
      <c r="L130" s="43">
        <f>'2) Enrollment Chart'!D117</f>
        <v>0</v>
      </c>
      <c r="M130" s="43">
        <f>'2) Enrollment Chart'!E117</f>
        <v>0</v>
      </c>
      <c r="N130" s="43">
        <f>'2) Enrollment Chart'!F117</f>
        <v>0</v>
      </c>
      <c r="O130" s="43">
        <f>'2) Enrollment Chart'!G117</f>
        <v>0</v>
      </c>
      <c r="P130" s="43">
        <f>'2) Enrollment Chart'!H117</f>
        <v>0</v>
      </c>
      <c r="Q130" s="43">
        <f t="shared" si="15"/>
        <v>0</v>
      </c>
      <c r="S130" s="1">
        <v>32</v>
      </c>
      <c r="T130" s="43">
        <f t="shared" si="8"/>
        <v>0</v>
      </c>
      <c r="U130" s="43">
        <f t="shared" si="9"/>
        <v>0</v>
      </c>
      <c r="V130" s="43">
        <f t="shared" si="10"/>
        <v>0</v>
      </c>
      <c r="W130" s="43">
        <f t="shared" si="11"/>
        <v>0</v>
      </c>
      <c r="X130" s="43">
        <f t="shared" si="12"/>
        <v>0</v>
      </c>
    </row>
    <row r="131" spans="1:24">
      <c r="A131" s="1">
        <v>33</v>
      </c>
      <c r="B131" s="1" t="str">
        <f>'2) Enrollment Chart'!C118</f>
        <v>Select from drop-down list →</v>
      </c>
      <c r="C131" s="331">
        <f>IFERROR(INDEX('Funding by District'!$F$6:$F$683,MATCH($B131,'Funding by District'!$D$6:$D$683,0),0),0)</f>
        <v>0</v>
      </c>
      <c r="D131" s="1">
        <v>33</v>
      </c>
      <c r="E131" s="43">
        <f t="shared" si="13"/>
        <v>0</v>
      </c>
      <c r="F131" s="43">
        <f t="shared" ref="F131:I131" si="46">E131*(1+F$97)</f>
        <v>0</v>
      </c>
      <c r="G131" s="43">
        <f t="shared" si="46"/>
        <v>0</v>
      </c>
      <c r="H131" s="43">
        <f t="shared" si="46"/>
        <v>0</v>
      </c>
      <c r="I131" s="43">
        <f t="shared" si="46"/>
        <v>0</v>
      </c>
      <c r="K131" s="3">
        <v>33</v>
      </c>
      <c r="L131" s="43">
        <f>'2) Enrollment Chart'!D118</f>
        <v>0</v>
      </c>
      <c r="M131" s="43">
        <f>'2) Enrollment Chart'!E118</f>
        <v>0</v>
      </c>
      <c r="N131" s="43">
        <f>'2) Enrollment Chart'!F118</f>
        <v>0</v>
      </c>
      <c r="O131" s="43">
        <f>'2) Enrollment Chart'!G118</f>
        <v>0</v>
      </c>
      <c r="P131" s="43">
        <f>'2) Enrollment Chart'!H118</f>
        <v>0</v>
      </c>
      <c r="Q131" s="43">
        <f t="shared" si="15"/>
        <v>0</v>
      </c>
      <c r="S131" s="1">
        <v>33</v>
      </c>
      <c r="T131" s="43">
        <f t="shared" ref="T131:T148" si="47">E131*L131</f>
        <v>0</v>
      </c>
      <c r="U131" s="43">
        <f t="shared" ref="U131:U148" si="48">F131*M131</f>
        <v>0</v>
      </c>
      <c r="V131" s="43">
        <f t="shared" ref="V131:V148" si="49">G131*N131</f>
        <v>0</v>
      </c>
      <c r="W131" s="43">
        <f t="shared" ref="W131:W148" si="50">H131*O131</f>
        <v>0</v>
      </c>
      <c r="X131" s="43">
        <f t="shared" ref="X131:X148" si="51">I131*P131</f>
        <v>0</v>
      </c>
    </row>
    <row r="132" spans="1:24">
      <c r="A132" s="1">
        <v>34</v>
      </c>
      <c r="B132" s="1" t="str">
        <f>'2) Enrollment Chart'!C119</f>
        <v>Select from drop-down list →</v>
      </c>
      <c r="C132" s="331">
        <f>IFERROR(INDEX('Funding by District'!$F$6:$F$683,MATCH($B132,'Funding by District'!$D$6:$D$683,0),0),0)</f>
        <v>0</v>
      </c>
      <c r="D132" s="1">
        <v>34</v>
      </c>
      <c r="E132" s="43">
        <f t="shared" si="13"/>
        <v>0</v>
      </c>
      <c r="F132" s="43">
        <f t="shared" ref="F132:I132" si="52">E132*(1+F$97)</f>
        <v>0</v>
      </c>
      <c r="G132" s="43">
        <f t="shared" si="52"/>
        <v>0</v>
      </c>
      <c r="H132" s="43">
        <f t="shared" si="52"/>
        <v>0</v>
      </c>
      <c r="I132" s="43">
        <f t="shared" si="52"/>
        <v>0</v>
      </c>
      <c r="K132" s="3">
        <v>34</v>
      </c>
      <c r="L132" s="43">
        <f>'2) Enrollment Chart'!D119</f>
        <v>0</v>
      </c>
      <c r="M132" s="43">
        <f>'2) Enrollment Chart'!E119</f>
        <v>0</v>
      </c>
      <c r="N132" s="43">
        <f>'2) Enrollment Chart'!F119</f>
        <v>0</v>
      </c>
      <c r="O132" s="43">
        <f>'2) Enrollment Chart'!G119</f>
        <v>0</v>
      </c>
      <c r="P132" s="43">
        <f>'2) Enrollment Chart'!H119</f>
        <v>0</v>
      </c>
      <c r="Q132" s="43">
        <f t="shared" si="15"/>
        <v>0</v>
      </c>
      <c r="S132" s="1">
        <v>34</v>
      </c>
      <c r="T132" s="43">
        <f t="shared" si="47"/>
        <v>0</v>
      </c>
      <c r="U132" s="43">
        <f t="shared" si="48"/>
        <v>0</v>
      </c>
      <c r="V132" s="43">
        <f t="shared" si="49"/>
        <v>0</v>
      </c>
      <c r="W132" s="43">
        <f t="shared" si="50"/>
        <v>0</v>
      </c>
      <c r="X132" s="43">
        <f t="shared" si="51"/>
        <v>0</v>
      </c>
    </row>
    <row r="133" spans="1:24">
      <c r="A133" s="1">
        <v>35</v>
      </c>
      <c r="B133" s="1" t="str">
        <f>'2) Enrollment Chart'!C120</f>
        <v>Select from drop-down list →</v>
      </c>
      <c r="C133" s="331">
        <f>IFERROR(INDEX('Funding by District'!$F$6:$F$683,MATCH($B133,'Funding by District'!$D$6:$D$683,0),0),0)</f>
        <v>0</v>
      </c>
      <c r="D133" s="1">
        <v>35</v>
      </c>
      <c r="E133" s="43">
        <f t="shared" si="13"/>
        <v>0</v>
      </c>
      <c r="F133" s="43">
        <f t="shared" ref="F133:I133" si="53">E133*(1+F$97)</f>
        <v>0</v>
      </c>
      <c r="G133" s="43">
        <f t="shared" si="53"/>
        <v>0</v>
      </c>
      <c r="H133" s="43">
        <f t="shared" si="53"/>
        <v>0</v>
      </c>
      <c r="I133" s="43">
        <f t="shared" si="53"/>
        <v>0</v>
      </c>
      <c r="K133" s="3">
        <v>35</v>
      </c>
      <c r="L133" s="43">
        <f>'2) Enrollment Chart'!D120</f>
        <v>0</v>
      </c>
      <c r="M133" s="43">
        <f>'2) Enrollment Chart'!E120</f>
        <v>0</v>
      </c>
      <c r="N133" s="43">
        <f>'2) Enrollment Chart'!F120</f>
        <v>0</v>
      </c>
      <c r="O133" s="43">
        <f>'2) Enrollment Chart'!G120</f>
        <v>0</v>
      </c>
      <c r="P133" s="43">
        <f>'2) Enrollment Chart'!H120</f>
        <v>0</v>
      </c>
      <c r="Q133" s="43">
        <f t="shared" si="15"/>
        <v>0</v>
      </c>
      <c r="S133" s="1">
        <v>35</v>
      </c>
      <c r="T133" s="43">
        <f t="shared" si="47"/>
        <v>0</v>
      </c>
      <c r="U133" s="43">
        <f t="shared" si="48"/>
        <v>0</v>
      </c>
      <c r="V133" s="43">
        <f t="shared" si="49"/>
        <v>0</v>
      </c>
      <c r="W133" s="43">
        <f t="shared" si="50"/>
        <v>0</v>
      </c>
      <c r="X133" s="43">
        <f t="shared" si="51"/>
        <v>0</v>
      </c>
    </row>
    <row r="134" spans="1:24">
      <c r="A134" s="1">
        <v>36</v>
      </c>
      <c r="B134" s="1" t="str">
        <f>'2) Enrollment Chart'!C121</f>
        <v>Select from drop-down list →</v>
      </c>
      <c r="C134" s="331">
        <f>IFERROR(INDEX('Funding by District'!$F$6:$F$683,MATCH($B134,'Funding by District'!$D$6:$D$683,0),0),0)</f>
        <v>0</v>
      </c>
      <c r="D134" s="1">
        <v>36</v>
      </c>
      <c r="E134" s="43">
        <f t="shared" si="13"/>
        <v>0</v>
      </c>
      <c r="F134" s="43">
        <f t="shared" ref="F134:I134" si="54">E134*(1+F$97)</f>
        <v>0</v>
      </c>
      <c r="G134" s="43">
        <f t="shared" si="54"/>
        <v>0</v>
      </c>
      <c r="H134" s="43">
        <f t="shared" si="54"/>
        <v>0</v>
      </c>
      <c r="I134" s="43">
        <f t="shared" si="54"/>
        <v>0</v>
      </c>
      <c r="K134" s="3">
        <v>36</v>
      </c>
      <c r="L134" s="43">
        <f>'2) Enrollment Chart'!D121</f>
        <v>0</v>
      </c>
      <c r="M134" s="43">
        <f>'2) Enrollment Chart'!E121</f>
        <v>0</v>
      </c>
      <c r="N134" s="43">
        <f>'2) Enrollment Chart'!F121</f>
        <v>0</v>
      </c>
      <c r="O134" s="43">
        <f>'2) Enrollment Chart'!G121</f>
        <v>0</v>
      </c>
      <c r="P134" s="43">
        <f>'2) Enrollment Chart'!H121</f>
        <v>0</v>
      </c>
      <c r="Q134" s="43">
        <f t="shared" si="15"/>
        <v>0</v>
      </c>
      <c r="S134" s="1">
        <v>36</v>
      </c>
      <c r="T134" s="43">
        <f t="shared" si="47"/>
        <v>0</v>
      </c>
      <c r="U134" s="43">
        <f t="shared" si="48"/>
        <v>0</v>
      </c>
      <c r="V134" s="43">
        <f t="shared" si="49"/>
        <v>0</v>
      </c>
      <c r="W134" s="43">
        <f t="shared" si="50"/>
        <v>0</v>
      </c>
      <c r="X134" s="43">
        <f t="shared" si="51"/>
        <v>0</v>
      </c>
    </row>
    <row r="135" spans="1:24">
      <c r="A135" s="1">
        <v>37</v>
      </c>
      <c r="B135" s="1" t="str">
        <f>'2) Enrollment Chart'!C122</f>
        <v>Select from drop-down list →</v>
      </c>
      <c r="C135" s="331">
        <f>IFERROR(INDEX('Funding by District'!$F$6:$F$683,MATCH($B135,'Funding by District'!$D$6:$D$683,0),0),0)</f>
        <v>0</v>
      </c>
      <c r="D135" s="1">
        <v>37</v>
      </c>
      <c r="E135" s="43">
        <f t="shared" si="13"/>
        <v>0</v>
      </c>
      <c r="F135" s="43">
        <f t="shared" ref="F135:I135" si="55">E135*(1+F$97)</f>
        <v>0</v>
      </c>
      <c r="G135" s="43">
        <f t="shared" si="55"/>
        <v>0</v>
      </c>
      <c r="H135" s="43">
        <f t="shared" si="55"/>
        <v>0</v>
      </c>
      <c r="I135" s="43">
        <f t="shared" si="55"/>
        <v>0</v>
      </c>
      <c r="K135" s="3">
        <v>37</v>
      </c>
      <c r="L135" s="43">
        <f>'2) Enrollment Chart'!D122</f>
        <v>0</v>
      </c>
      <c r="M135" s="43">
        <f>'2) Enrollment Chart'!E122</f>
        <v>0</v>
      </c>
      <c r="N135" s="43">
        <f>'2) Enrollment Chart'!F122</f>
        <v>0</v>
      </c>
      <c r="O135" s="43">
        <f>'2) Enrollment Chart'!G122</f>
        <v>0</v>
      </c>
      <c r="P135" s="43">
        <f>'2) Enrollment Chart'!H122</f>
        <v>0</v>
      </c>
      <c r="Q135" s="43">
        <f t="shared" si="15"/>
        <v>0</v>
      </c>
      <c r="S135" s="1">
        <v>37</v>
      </c>
      <c r="T135" s="43">
        <f t="shared" si="47"/>
        <v>0</v>
      </c>
      <c r="U135" s="43">
        <f t="shared" si="48"/>
        <v>0</v>
      </c>
      <c r="V135" s="43">
        <f t="shared" si="49"/>
        <v>0</v>
      </c>
      <c r="W135" s="43">
        <f t="shared" si="50"/>
        <v>0</v>
      </c>
      <c r="X135" s="43">
        <f t="shared" si="51"/>
        <v>0</v>
      </c>
    </row>
    <row r="136" spans="1:24">
      <c r="A136" s="1">
        <v>38</v>
      </c>
      <c r="B136" s="1" t="str">
        <f>'2) Enrollment Chart'!C123</f>
        <v>Select from drop-down list →</v>
      </c>
      <c r="C136" s="331">
        <f>IFERROR(INDEX('Funding by District'!$F$6:$F$683,MATCH($B136,'Funding by District'!$D$6:$D$683,0),0),0)</f>
        <v>0</v>
      </c>
      <c r="D136" s="1">
        <v>38</v>
      </c>
      <c r="E136" s="43">
        <f t="shared" si="13"/>
        <v>0</v>
      </c>
      <c r="F136" s="43">
        <f t="shared" ref="F136:I136" si="56">E136*(1+F$97)</f>
        <v>0</v>
      </c>
      <c r="G136" s="43">
        <f t="shared" si="56"/>
        <v>0</v>
      </c>
      <c r="H136" s="43">
        <f t="shared" si="56"/>
        <v>0</v>
      </c>
      <c r="I136" s="43">
        <f t="shared" si="56"/>
        <v>0</v>
      </c>
      <c r="K136" s="3">
        <v>38</v>
      </c>
      <c r="L136" s="43">
        <f>'2) Enrollment Chart'!D123</f>
        <v>0</v>
      </c>
      <c r="M136" s="43">
        <f>'2) Enrollment Chart'!E123</f>
        <v>0</v>
      </c>
      <c r="N136" s="43">
        <f>'2) Enrollment Chart'!F123</f>
        <v>0</v>
      </c>
      <c r="O136" s="43">
        <f>'2) Enrollment Chart'!G123</f>
        <v>0</v>
      </c>
      <c r="P136" s="43">
        <f>'2) Enrollment Chart'!H123</f>
        <v>0</v>
      </c>
      <c r="Q136" s="43">
        <f t="shared" si="15"/>
        <v>0</v>
      </c>
      <c r="S136" s="1">
        <v>38</v>
      </c>
      <c r="T136" s="43">
        <f t="shared" si="47"/>
        <v>0</v>
      </c>
      <c r="U136" s="43">
        <f t="shared" si="48"/>
        <v>0</v>
      </c>
      <c r="V136" s="43">
        <f t="shared" si="49"/>
        <v>0</v>
      </c>
      <c r="W136" s="43">
        <f t="shared" si="50"/>
        <v>0</v>
      </c>
      <c r="X136" s="43">
        <f t="shared" si="51"/>
        <v>0</v>
      </c>
    </row>
    <row r="137" spans="1:24">
      <c r="A137" s="1">
        <v>39</v>
      </c>
      <c r="B137" s="1" t="str">
        <f>'2) Enrollment Chart'!C124</f>
        <v>Select from drop-down list →</v>
      </c>
      <c r="C137" s="331">
        <f>IFERROR(INDEX('Funding by District'!$F$6:$F$683,MATCH($B137,'Funding by District'!$D$6:$D$683,0),0),0)</f>
        <v>0</v>
      </c>
      <c r="D137" s="1">
        <v>39</v>
      </c>
      <c r="E137" s="43">
        <f t="shared" si="13"/>
        <v>0</v>
      </c>
      <c r="F137" s="43">
        <f t="shared" ref="F137:I137" si="57">E137*(1+F$97)</f>
        <v>0</v>
      </c>
      <c r="G137" s="43">
        <f t="shared" si="57"/>
        <v>0</v>
      </c>
      <c r="H137" s="43">
        <f t="shared" si="57"/>
        <v>0</v>
      </c>
      <c r="I137" s="43">
        <f t="shared" si="57"/>
        <v>0</v>
      </c>
      <c r="K137" s="3">
        <v>39</v>
      </c>
      <c r="L137" s="43">
        <f>'2) Enrollment Chart'!D124</f>
        <v>0</v>
      </c>
      <c r="M137" s="43">
        <f>'2) Enrollment Chart'!E124</f>
        <v>0</v>
      </c>
      <c r="N137" s="43">
        <f>'2) Enrollment Chart'!F124</f>
        <v>0</v>
      </c>
      <c r="O137" s="43">
        <f>'2) Enrollment Chart'!G124</f>
        <v>0</v>
      </c>
      <c r="P137" s="43">
        <f>'2) Enrollment Chart'!H124</f>
        <v>0</v>
      </c>
      <c r="Q137" s="43">
        <f t="shared" si="15"/>
        <v>0</v>
      </c>
      <c r="S137" s="1">
        <v>39</v>
      </c>
      <c r="T137" s="43">
        <f t="shared" si="47"/>
        <v>0</v>
      </c>
      <c r="U137" s="43">
        <f t="shared" si="48"/>
        <v>0</v>
      </c>
      <c r="V137" s="43">
        <f t="shared" si="49"/>
        <v>0</v>
      </c>
      <c r="W137" s="43">
        <f t="shared" si="50"/>
        <v>0</v>
      </c>
      <c r="X137" s="43">
        <f t="shared" si="51"/>
        <v>0</v>
      </c>
    </row>
    <row r="138" spans="1:24">
      <c r="A138" s="1">
        <v>40</v>
      </c>
      <c r="B138" s="1" t="str">
        <f>'2) Enrollment Chart'!C125</f>
        <v>Select from drop-down list →</v>
      </c>
      <c r="C138" s="331">
        <f>IFERROR(INDEX('Funding by District'!$F$6:$F$683,MATCH($B138,'Funding by District'!$D$6:$D$683,0),0),0)</f>
        <v>0</v>
      </c>
      <c r="D138" s="1">
        <v>40</v>
      </c>
      <c r="E138" s="43">
        <f t="shared" si="13"/>
        <v>0</v>
      </c>
      <c r="F138" s="43">
        <f t="shared" ref="F138:I138" si="58">E138*(1+F$97)</f>
        <v>0</v>
      </c>
      <c r="G138" s="43">
        <f t="shared" si="58"/>
        <v>0</v>
      </c>
      <c r="H138" s="43">
        <f t="shared" si="58"/>
        <v>0</v>
      </c>
      <c r="I138" s="43">
        <f t="shared" si="58"/>
        <v>0</v>
      </c>
      <c r="K138" s="3">
        <v>40</v>
      </c>
      <c r="L138" s="43">
        <f>'2) Enrollment Chart'!D125</f>
        <v>0</v>
      </c>
      <c r="M138" s="43">
        <f>'2) Enrollment Chart'!E125</f>
        <v>0</v>
      </c>
      <c r="N138" s="43">
        <f>'2) Enrollment Chart'!F125</f>
        <v>0</v>
      </c>
      <c r="O138" s="43">
        <f>'2) Enrollment Chart'!G125</f>
        <v>0</v>
      </c>
      <c r="P138" s="43">
        <f>'2) Enrollment Chart'!H125</f>
        <v>0</v>
      </c>
      <c r="Q138" s="43">
        <f t="shared" si="15"/>
        <v>0</v>
      </c>
      <c r="S138" s="1">
        <v>40</v>
      </c>
      <c r="T138" s="43">
        <f t="shared" si="47"/>
        <v>0</v>
      </c>
      <c r="U138" s="43">
        <f t="shared" si="48"/>
        <v>0</v>
      </c>
      <c r="V138" s="43">
        <f t="shared" si="49"/>
        <v>0</v>
      </c>
      <c r="W138" s="43">
        <f t="shared" si="50"/>
        <v>0</v>
      </c>
      <c r="X138" s="43">
        <f t="shared" si="51"/>
        <v>0</v>
      </c>
    </row>
    <row r="139" spans="1:24">
      <c r="A139" s="1">
        <v>41</v>
      </c>
      <c r="B139" s="1" t="str">
        <f>'2) Enrollment Chart'!C126</f>
        <v>Select from drop-down list →</v>
      </c>
      <c r="C139" s="331">
        <f>IFERROR(INDEX('Funding by District'!$F$6:$F$683,MATCH($B139,'Funding by District'!$D$6:$D$683,0),0),0)</f>
        <v>0</v>
      </c>
      <c r="D139" s="1">
        <v>41</v>
      </c>
      <c r="E139" s="43">
        <f t="shared" si="13"/>
        <v>0</v>
      </c>
      <c r="F139" s="43">
        <f t="shared" ref="F139:I139" si="59">E139*(1+F$97)</f>
        <v>0</v>
      </c>
      <c r="G139" s="43">
        <f t="shared" si="59"/>
        <v>0</v>
      </c>
      <c r="H139" s="43">
        <f t="shared" si="59"/>
        <v>0</v>
      </c>
      <c r="I139" s="43">
        <f t="shared" si="59"/>
        <v>0</v>
      </c>
      <c r="K139" s="3">
        <v>41</v>
      </c>
      <c r="L139" s="43">
        <f>'2) Enrollment Chart'!D126</f>
        <v>0</v>
      </c>
      <c r="M139" s="43">
        <f>'2) Enrollment Chart'!E126</f>
        <v>0</v>
      </c>
      <c r="N139" s="43">
        <f>'2) Enrollment Chart'!F126</f>
        <v>0</v>
      </c>
      <c r="O139" s="43">
        <f>'2) Enrollment Chart'!G126</f>
        <v>0</v>
      </c>
      <c r="P139" s="43">
        <f>'2) Enrollment Chart'!H126</f>
        <v>0</v>
      </c>
      <c r="Q139" s="43">
        <f t="shared" si="15"/>
        <v>0</v>
      </c>
      <c r="S139" s="1">
        <v>41</v>
      </c>
      <c r="T139" s="43">
        <f t="shared" si="47"/>
        <v>0</v>
      </c>
      <c r="U139" s="43">
        <f t="shared" si="48"/>
        <v>0</v>
      </c>
      <c r="V139" s="43">
        <f t="shared" si="49"/>
        <v>0</v>
      </c>
      <c r="W139" s="43">
        <f t="shared" si="50"/>
        <v>0</v>
      </c>
      <c r="X139" s="43">
        <f t="shared" si="51"/>
        <v>0</v>
      </c>
    </row>
    <row r="140" spans="1:24">
      <c r="A140" s="1">
        <v>42</v>
      </c>
      <c r="B140" s="1" t="str">
        <f>'2) Enrollment Chart'!C127</f>
        <v>Select from drop-down list →</v>
      </c>
      <c r="C140" s="331">
        <f>IFERROR(INDEX('Funding by District'!$F$6:$F$683,MATCH($B140,'Funding by District'!$D$6:$D$683,0),0),0)</f>
        <v>0</v>
      </c>
      <c r="D140" s="1">
        <v>42</v>
      </c>
      <c r="E140" s="43">
        <f t="shared" si="13"/>
        <v>0</v>
      </c>
      <c r="F140" s="43">
        <f t="shared" ref="F140:I140" si="60">E140*(1+F$97)</f>
        <v>0</v>
      </c>
      <c r="G140" s="43">
        <f t="shared" si="60"/>
        <v>0</v>
      </c>
      <c r="H140" s="43">
        <f t="shared" si="60"/>
        <v>0</v>
      </c>
      <c r="I140" s="43">
        <f t="shared" si="60"/>
        <v>0</v>
      </c>
      <c r="K140" s="3">
        <v>42</v>
      </c>
      <c r="L140" s="43">
        <f>'2) Enrollment Chart'!D127</f>
        <v>0</v>
      </c>
      <c r="M140" s="43">
        <f>'2) Enrollment Chart'!E127</f>
        <v>0</v>
      </c>
      <c r="N140" s="43">
        <f>'2) Enrollment Chart'!F127</f>
        <v>0</v>
      </c>
      <c r="O140" s="43">
        <f>'2) Enrollment Chart'!G127</f>
        <v>0</v>
      </c>
      <c r="P140" s="43">
        <f>'2) Enrollment Chart'!H127</f>
        <v>0</v>
      </c>
      <c r="Q140" s="43">
        <f t="shared" si="15"/>
        <v>0</v>
      </c>
      <c r="S140" s="1">
        <v>42</v>
      </c>
      <c r="T140" s="43">
        <f t="shared" si="47"/>
        <v>0</v>
      </c>
      <c r="U140" s="43">
        <f t="shared" si="48"/>
        <v>0</v>
      </c>
      <c r="V140" s="43">
        <f t="shared" si="49"/>
        <v>0</v>
      </c>
      <c r="W140" s="43">
        <f t="shared" si="50"/>
        <v>0</v>
      </c>
      <c r="X140" s="43">
        <f t="shared" si="51"/>
        <v>0</v>
      </c>
    </row>
    <row r="141" spans="1:24">
      <c r="A141" s="1">
        <v>43</v>
      </c>
      <c r="B141" s="1" t="str">
        <f>'2) Enrollment Chart'!C128</f>
        <v>Select from drop-down list →</v>
      </c>
      <c r="C141" s="331">
        <f>IFERROR(INDEX('Funding by District'!$F$6:$F$683,MATCH($B141,'Funding by District'!$D$6:$D$683,0),0),0)</f>
        <v>0</v>
      </c>
      <c r="D141" s="1">
        <v>43</v>
      </c>
      <c r="E141" s="43">
        <f t="shared" si="13"/>
        <v>0</v>
      </c>
      <c r="F141" s="43">
        <f t="shared" ref="F141:I141" si="61">E141*(1+F$97)</f>
        <v>0</v>
      </c>
      <c r="G141" s="43">
        <f t="shared" si="61"/>
        <v>0</v>
      </c>
      <c r="H141" s="43">
        <f t="shared" si="61"/>
        <v>0</v>
      </c>
      <c r="I141" s="43">
        <f t="shared" si="61"/>
        <v>0</v>
      </c>
      <c r="K141" s="3">
        <v>43</v>
      </c>
      <c r="L141" s="43">
        <f>'2) Enrollment Chart'!D128</f>
        <v>0</v>
      </c>
      <c r="M141" s="43">
        <f>'2) Enrollment Chart'!E128</f>
        <v>0</v>
      </c>
      <c r="N141" s="43">
        <f>'2) Enrollment Chart'!F128</f>
        <v>0</v>
      </c>
      <c r="O141" s="43">
        <f>'2) Enrollment Chart'!G128</f>
        <v>0</v>
      </c>
      <c r="P141" s="43">
        <f>'2) Enrollment Chart'!H128</f>
        <v>0</v>
      </c>
      <c r="Q141" s="43">
        <f t="shared" si="15"/>
        <v>0</v>
      </c>
      <c r="S141" s="1">
        <v>43</v>
      </c>
      <c r="T141" s="43">
        <f t="shared" si="47"/>
        <v>0</v>
      </c>
      <c r="U141" s="43">
        <f t="shared" si="48"/>
        <v>0</v>
      </c>
      <c r="V141" s="43">
        <f t="shared" si="49"/>
        <v>0</v>
      </c>
      <c r="W141" s="43">
        <f t="shared" si="50"/>
        <v>0</v>
      </c>
      <c r="X141" s="43">
        <f t="shared" si="51"/>
        <v>0</v>
      </c>
    </row>
    <row r="142" spans="1:24">
      <c r="A142" s="1">
        <v>44</v>
      </c>
      <c r="B142" s="1" t="str">
        <f>'2) Enrollment Chart'!C129</f>
        <v>Select from drop-down list →</v>
      </c>
      <c r="C142" s="331">
        <f>IFERROR(INDEX('Funding by District'!$F$6:$F$683,MATCH($B142,'Funding by District'!$D$6:$D$683,0),0),0)</f>
        <v>0</v>
      </c>
      <c r="D142" s="1">
        <v>44</v>
      </c>
      <c r="E142" s="43">
        <f t="shared" si="13"/>
        <v>0</v>
      </c>
      <c r="F142" s="43">
        <f t="shared" ref="F142:I142" si="62">E142*(1+F$97)</f>
        <v>0</v>
      </c>
      <c r="G142" s="43">
        <f t="shared" si="62"/>
        <v>0</v>
      </c>
      <c r="H142" s="43">
        <f t="shared" si="62"/>
        <v>0</v>
      </c>
      <c r="I142" s="43">
        <f t="shared" si="62"/>
        <v>0</v>
      </c>
      <c r="K142" s="3">
        <v>44</v>
      </c>
      <c r="L142" s="43">
        <f>'2) Enrollment Chart'!D129</f>
        <v>0</v>
      </c>
      <c r="M142" s="43">
        <f>'2) Enrollment Chart'!E129</f>
        <v>0</v>
      </c>
      <c r="N142" s="43">
        <f>'2) Enrollment Chart'!F129</f>
        <v>0</v>
      </c>
      <c r="O142" s="43">
        <f>'2) Enrollment Chart'!G129</f>
        <v>0</v>
      </c>
      <c r="P142" s="43">
        <f>'2) Enrollment Chart'!H129</f>
        <v>0</v>
      </c>
      <c r="Q142" s="43">
        <f t="shared" si="15"/>
        <v>0</v>
      </c>
      <c r="S142" s="1">
        <v>44</v>
      </c>
      <c r="T142" s="43">
        <f t="shared" si="47"/>
        <v>0</v>
      </c>
      <c r="U142" s="43">
        <f t="shared" si="48"/>
        <v>0</v>
      </c>
      <c r="V142" s="43">
        <f t="shared" si="49"/>
        <v>0</v>
      </c>
      <c r="W142" s="43">
        <f t="shared" si="50"/>
        <v>0</v>
      </c>
      <c r="X142" s="43">
        <f t="shared" si="51"/>
        <v>0</v>
      </c>
    </row>
    <row r="143" spans="1:24">
      <c r="A143" s="1">
        <v>45</v>
      </c>
      <c r="B143" s="1" t="str">
        <f>'2) Enrollment Chart'!C130</f>
        <v>Select from drop-down list →</v>
      </c>
      <c r="C143" s="331">
        <f>IFERROR(INDEX('Funding by District'!$F$6:$F$683,MATCH($B143,'Funding by District'!$D$6:$D$683,0),0),0)</f>
        <v>0</v>
      </c>
      <c r="D143" s="1">
        <v>45</v>
      </c>
      <c r="E143" s="43">
        <f t="shared" si="13"/>
        <v>0</v>
      </c>
      <c r="F143" s="43">
        <f t="shared" ref="F143:I143" si="63">E143*(1+F$97)</f>
        <v>0</v>
      </c>
      <c r="G143" s="43">
        <f t="shared" si="63"/>
        <v>0</v>
      </c>
      <c r="H143" s="43">
        <f t="shared" si="63"/>
        <v>0</v>
      </c>
      <c r="I143" s="43">
        <f t="shared" si="63"/>
        <v>0</v>
      </c>
      <c r="K143" s="3">
        <v>45</v>
      </c>
      <c r="L143" s="43">
        <f>'2) Enrollment Chart'!D130</f>
        <v>0</v>
      </c>
      <c r="M143" s="43">
        <f>'2) Enrollment Chart'!E130</f>
        <v>0</v>
      </c>
      <c r="N143" s="43">
        <f>'2) Enrollment Chart'!F130</f>
        <v>0</v>
      </c>
      <c r="O143" s="43">
        <f>'2) Enrollment Chart'!G130</f>
        <v>0</v>
      </c>
      <c r="P143" s="43">
        <f>'2) Enrollment Chart'!H130</f>
        <v>0</v>
      </c>
      <c r="Q143" s="43">
        <f t="shared" si="15"/>
        <v>0</v>
      </c>
      <c r="S143" s="1">
        <v>45</v>
      </c>
      <c r="T143" s="43">
        <f t="shared" si="47"/>
        <v>0</v>
      </c>
      <c r="U143" s="43">
        <f t="shared" si="48"/>
        <v>0</v>
      </c>
      <c r="V143" s="43">
        <f t="shared" si="49"/>
        <v>0</v>
      </c>
      <c r="W143" s="43">
        <f t="shared" si="50"/>
        <v>0</v>
      </c>
      <c r="X143" s="43">
        <f t="shared" si="51"/>
        <v>0</v>
      </c>
    </row>
    <row r="144" spans="1:24">
      <c r="A144" s="1">
        <v>46</v>
      </c>
      <c r="B144" s="1" t="str">
        <f>'2) Enrollment Chart'!C131</f>
        <v>Select from drop-down list →</v>
      </c>
      <c r="C144" s="331">
        <f>IFERROR(INDEX('Funding by District'!$F$6:$F$683,MATCH($B144,'Funding by District'!$D$6:$D$683,0),0),0)</f>
        <v>0</v>
      </c>
      <c r="D144" s="1">
        <v>46</v>
      </c>
      <c r="E144" s="43">
        <f t="shared" si="13"/>
        <v>0</v>
      </c>
      <c r="F144" s="43">
        <f t="shared" ref="F144:I144" si="64">E144*(1+F$97)</f>
        <v>0</v>
      </c>
      <c r="G144" s="43">
        <f t="shared" si="64"/>
        <v>0</v>
      </c>
      <c r="H144" s="43">
        <f t="shared" si="64"/>
        <v>0</v>
      </c>
      <c r="I144" s="43">
        <f t="shared" si="64"/>
        <v>0</v>
      </c>
      <c r="K144" s="3">
        <v>46</v>
      </c>
      <c r="L144" s="43">
        <f>'2) Enrollment Chart'!D131</f>
        <v>0</v>
      </c>
      <c r="M144" s="43">
        <f>'2) Enrollment Chart'!E131</f>
        <v>0</v>
      </c>
      <c r="N144" s="43">
        <f>'2) Enrollment Chart'!F131</f>
        <v>0</v>
      </c>
      <c r="O144" s="43">
        <f>'2) Enrollment Chart'!G131</f>
        <v>0</v>
      </c>
      <c r="P144" s="43">
        <f>'2) Enrollment Chart'!H131</f>
        <v>0</v>
      </c>
      <c r="Q144" s="43">
        <f t="shared" si="15"/>
        <v>0</v>
      </c>
      <c r="S144" s="1">
        <v>46</v>
      </c>
      <c r="T144" s="43">
        <f t="shared" si="47"/>
        <v>0</v>
      </c>
      <c r="U144" s="43">
        <f t="shared" si="48"/>
        <v>0</v>
      </c>
      <c r="V144" s="43">
        <f t="shared" si="49"/>
        <v>0</v>
      </c>
      <c r="W144" s="43">
        <f t="shared" si="50"/>
        <v>0</v>
      </c>
      <c r="X144" s="43">
        <f t="shared" si="51"/>
        <v>0</v>
      </c>
    </row>
    <row r="145" spans="1:34">
      <c r="A145" s="1">
        <v>47</v>
      </c>
      <c r="B145" s="1" t="str">
        <f>'2) Enrollment Chart'!C132</f>
        <v>Select from drop-down list →</v>
      </c>
      <c r="C145" s="331">
        <f>IFERROR(INDEX('Funding by District'!$F$6:$F$683,MATCH($B145,'Funding by District'!$D$6:$D$683,0),0),0)</f>
        <v>0</v>
      </c>
      <c r="D145" s="1">
        <v>47</v>
      </c>
      <c r="E145" s="43">
        <f t="shared" si="13"/>
        <v>0</v>
      </c>
      <c r="F145" s="43">
        <f t="shared" ref="F145:I145" si="65">E145*(1+F$97)</f>
        <v>0</v>
      </c>
      <c r="G145" s="43">
        <f t="shared" si="65"/>
        <v>0</v>
      </c>
      <c r="H145" s="43">
        <f t="shared" si="65"/>
        <v>0</v>
      </c>
      <c r="I145" s="43">
        <f t="shared" si="65"/>
        <v>0</v>
      </c>
      <c r="K145" s="3">
        <v>47</v>
      </c>
      <c r="L145" s="43">
        <f>'2) Enrollment Chart'!D132</f>
        <v>0</v>
      </c>
      <c r="M145" s="43">
        <f>'2) Enrollment Chart'!E132</f>
        <v>0</v>
      </c>
      <c r="N145" s="43">
        <f>'2) Enrollment Chart'!F132</f>
        <v>0</v>
      </c>
      <c r="O145" s="43">
        <f>'2) Enrollment Chart'!G132</f>
        <v>0</v>
      </c>
      <c r="P145" s="43">
        <f>'2) Enrollment Chart'!H132</f>
        <v>0</v>
      </c>
      <c r="Q145" s="43">
        <f t="shared" si="15"/>
        <v>0</v>
      </c>
      <c r="S145" s="1">
        <v>47</v>
      </c>
      <c r="T145" s="43">
        <f t="shared" si="47"/>
        <v>0</v>
      </c>
      <c r="U145" s="43">
        <f t="shared" si="48"/>
        <v>0</v>
      </c>
      <c r="V145" s="43">
        <f t="shared" si="49"/>
        <v>0</v>
      </c>
      <c r="W145" s="43">
        <f t="shared" si="50"/>
        <v>0</v>
      </c>
      <c r="X145" s="43">
        <f t="shared" si="51"/>
        <v>0</v>
      </c>
    </row>
    <row r="146" spans="1:34">
      <c r="A146" s="1">
        <v>48</v>
      </c>
      <c r="B146" s="1" t="str">
        <f>'2) Enrollment Chart'!C133</f>
        <v>Select from drop-down list →</v>
      </c>
      <c r="C146" s="331">
        <f>IFERROR(INDEX('Funding by District'!$F$6:$F$683,MATCH($B146,'Funding by District'!$D$6:$D$683,0),0),0)</f>
        <v>0</v>
      </c>
      <c r="D146" s="1">
        <v>48</v>
      </c>
      <c r="E146" s="43">
        <f t="shared" si="13"/>
        <v>0</v>
      </c>
      <c r="F146" s="43">
        <f t="shared" ref="F146:I146" si="66">E146*(1+F$97)</f>
        <v>0</v>
      </c>
      <c r="G146" s="43">
        <f t="shared" si="66"/>
        <v>0</v>
      </c>
      <c r="H146" s="43">
        <f t="shared" si="66"/>
        <v>0</v>
      </c>
      <c r="I146" s="43">
        <f t="shared" si="66"/>
        <v>0</v>
      </c>
      <c r="K146" s="3">
        <v>48</v>
      </c>
      <c r="L146" s="43">
        <f>'2) Enrollment Chart'!D133</f>
        <v>0</v>
      </c>
      <c r="M146" s="43">
        <f>'2) Enrollment Chart'!E133</f>
        <v>0</v>
      </c>
      <c r="N146" s="43">
        <f>'2) Enrollment Chart'!F133</f>
        <v>0</v>
      </c>
      <c r="O146" s="43">
        <f>'2) Enrollment Chart'!G133</f>
        <v>0</v>
      </c>
      <c r="P146" s="43">
        <f>'2) Enrollment Chart'!H133</f>
        <v>0</v>
      </c>
      <c r="Q146" s="43">
        <f t="shared" si="15"/>
        <v>0</v>
      </c>
      <c r="S146" s="1">
        <v>48</v>
      </c>
      <c r="T146" s="43">
        <f t="shared" si="47"/>
        <v>0</v>
      </c>
      <c r="U146" s="43">
        <f t="shared" si="48"/>
        <v>0</v>
      </c>
      <c r="V146" s="43">
        <f t="shared" si="49"/>
        <v>0</v>
      </c>
      <c r="W146" s="43">
        <f t="shared" si="50"/>
        <v>0</v>
      </c>
      <c r="X146" s="43">
        <f t="shared" si="51"/>
        <v>0</v>
      </c>
    </row>
    <row r="147" spans="1:34">
      <c r="A147" s="1">
        <v>49</v>
      </c>
      <c r="B147" s="1" t="str">
        <f>'2) Enrollment Chart'!C134</f>
        <v>Select from drop-down list →</v>
      </c>
      <c r="C147" s="331">
        <f>IFERROR(INDEX('Funding by District'!$F$6:$F$683,MATCH($B147,'Funding by District'!$D$6:$D$683,0),0),0)</f>
        <v>0</v>
      </c>
      <c r="D147" s="1">
        <v>49</v>
      </c>
      <c r="E147" s="43">
        <f t="shared" si="13"/>
        <v>0</v>
      </c>
      <c r="F147" s="43">
        <f t="shared" ref="F147:I148" si="67">E147*(1+F$97)</f>
        <v>0</v>
      </c>
      <c r="G147" s="43">
        <f t="shared" si="67"/>
        <v>0</v>
      </c>
      <c r="H147" s="43">
        <f t="shared" si="67"/>
        <v>0</v>
      </c>
      <c r="I147" s="43">
        <f t="shared" si="67"/>
        <v>0</v>
      </c>
      <c r="K147" s="3">
        <v>49</v>
      </c>
      <c r="L147" s="43">
        <f>'2) Enrollment Chart'!D134</f>
        <v>0</v>
      </c>
      <c r="M147" s="43">
        <f>'2) Enrollment Chart'!E134</f>
        <v>0</v>
      </c>
      <c r="N147" s="43">
        <f>'2) Enrollment Chart'!F134</f>
        <v>0</v>
      </c>
      <c r="O147" s="43">
        <f>'2) Enrollment Chart'!G134</f>
        <v>0</v>
      </c>
      <c r="P147" s="43">
        <f>'2) Enrollment Chart'!H134</f>
        <v>0</v>
      </c>
      <c r="Q147" s="43">
        <f t="shared" si="15"/>
        <v>0</v>
      </c>
      <c r="S147" s="1">
        <v>49</v>
      </c>
      <c r="T147" s="43">
        <f t="shared" si="47"/>
        <v>0</v>
      </c>
      <c r="U147" s="43">
        <f t="shared" si="48"/>
        <v>0</v>
      </c>
      <c r="V147" s="43">
        <f t="shared" si="49"/>
        <v>0</v>
      </c>
      <c r="W147" s="43">
        <f t="shared" si="50"/>
        <v>0</v>
      </c>
      <c r="X147" s="43">
        <f t="shared" si="51"/>
        <v>0</v>
      </c>
    </row>
    <row r="148" spans="1:34">
      <c r="A148" s="1">
        <v>50</v>
      </c>
      <c r="B148" s="1" t="str">
        <f>'2) Enrollment Chart'!C135</f>
        <v>Select from drop-down list →</v>
      </c>
      <c r="C148" s="331">
        <f>IFERROR(INDEX('Funding by District'!$F$6:$F$683,MATCH($B148,'Funding by District'!$D$6:$D$683,0),0),0)</f>
        <v>0</v>
      </c>
      <c r="D148" s="1">
        <v>50</v>
      </c>
      <c r="E148" s="43">
        <f t="shared" si="13"/>
        <v>0</v>
      </c>
      <c r="F148" s="43">
        <f t="shared" si="67"/>
        <v>0</v>
      </c>
      <c r="G148" s="43">
        <f t="shared" si="67"/>
        <v>0</v>
      </c>
      <c r="H148" s="43">
        <f t="shared" si="67"/>
        <v>0</v>
      </c>
      <c r="I148" s="43">
        <f t="shared" si="67"/>
        <v>0</v>
      </c>
      <c r="K148" s="3">
        <v>50</v>
      </c>
      <c r="L148" s="43">
        <f>'2) Enrollment Chart'!D135</f>
        <v>0</v>
      </c>
      <c r="M148" s="43">
        <f>'2) Enrollment Chart'!E135</f>
        <v>0</v>
      </c>
      <c r="N148" s="43">
        <f>'2) Enrollment Chart'!F135</f>
        <v>0</v>
      </c>
      <c r="O148" s="43">
        <f>'2) Enrollment Chart'!G135</f>
        <v>0</v>
      </c>
      <c r="P148" s="43">
        <f>'2) Enrollment Chart'!H135</f>
        <v>0</v>
      </c>
      <c r="Q148" s="43">
        <f t="shared" si="15"/>
        <v>0</v>
      </c>
      <c r="S148" s="1">
        <v>50</v>
      </c>
      <c r="T148" s="43">
        <f t="shared" si="47"/>
        <v>0</v>
      </c>
      <c r="U148" s="43">
        <f t="shared" si="48"/>
        <v>0</v>
      </c>
      <c r="V148" s="43">
        <f t="shared" si="49"/>
        <v>0</v>
      </c>
      <c r="W148" s="43">
        <f t="shared" si="50"/>
        <v>0</v>
      </c>
      <c r="X148" s="43">
        <f t="shared" si="51"/>
        <v>0</v>
      </c>
    </row>
    <row r="149" spans="1:34" s="60" customFormat="1" ht="20.149999999999999" customHeight="1">
      <c r="B149" s="62" t="s">
        <v>205</v>
      </c>
      <c r="C149" s="61">
        <f>IFERROR(SUMPRODUCT(C114:C148,L114:L148)/SUM(L114:L148),0)</f>
        <v>0</v>
      </c>
      <c r="D149" s="63"/>
      <c r="E149" s="61">
        <f>IFERROR(SUMPRODUCT(E114:E148,L114:L148)/SUM(L114:L148),0)</f>
        <v>0</v>
      </c>
      <c r="F149" s="61">
        <f t="shared" ref="F149:I149" si="68">IFERROR(SUMPRODUCT(F114:F148,M114:M148)/SUM(M114:M148),0)</f>
        <v>0</v>
      </c>
      <c r="G149" s="61">
        <f t="shared" si="68"/>
        <v>0</v>
      </c>
      <c r="H149" s="61">
        <f t="shared" si="68"/>
        <v>0</v>
      </c>
      <c r="I149" s="61">
        <f t="shared" si="68"/>
        <v>0</v>
      </c>
      <c r="K149" s="334" t="s">
        <v>264</v>
      </c>
      <c r="L149" s="333">
        <f>SUM(L114:L148)</f>
        <v>0</v>
      </c>
      <c r="M149" s="333">
        <f t="shared" ref="M149:Q149" si="69">SUM(M114:M148)</f>
        <v>0</v>
      </c>
      <c r="N149" s="333">
        <f t="shared" si="69"/>
        <v>0</v>
      </c>
      <c r="O149" s="333">
        <f t="shared" si="69"/>
        <v>0</v>
      </c>
      <c r="P149" s="333">
        <f t="shared" si="69"/>
        <v>0</v>
      </c>
      <c r="Q149" s="335">
        <f t="shared" si="69"/>
        <v>0</v>
      </c>
      <c r="R149"/>
      <c r="S149" s="332" t="s">
        <v>264</v>
      </c>
      <c r="T149" s="333">
        <f>SUM(T114:T148)</f>
        <v>0</v>
      </c>
      <c r="U149" s="333">
        <f t="shared" ref="U149:X149" si="70">SUM(U114:U148)</f>
        <v>0</v>
      </c>
      <c r="V149" s="333">
        <f t="shared" si="70"/>
        <v>0</v>
      </c>
      <c r="W149" s="333">
        <f t="shared" si="70"/>
        <v>0</v>
      </c>
      <c r="X149" s="333">
        <f t="shared" si="70"/>
        <v>0</v>
      </c>
      <c r="Y149"/>
      <c r="Z149"/>
      <c r="AA149"/>
      <c r="AB149"/>
      <c r="AC149"/>
      <c r="AD149"/>
      <c r="AE149"/>
      <c r="AF149"/>
      <c r="AG149"/>
      <c r="AH149"/>
    </row>
    <row r="150" spans="1:34" s="60" customFormat="1" ht="20.149999999999999" customHeight="1">
      <c r="B150" s="62" t="s">
        <v>206</v>
      </c>
      <c r="C150" s="337">
        <f>IFERROR(SUMPRODUCT(C99:C148,L99:L148)/SUM(L99:L148),0)</f>
        <v>0</v>
      </c>
      <c r="D150" s="63"/>
      <c r="E150" s="61">
        <f>IFERROR(SUMPRODUCT(E99:E148,L99:L148)/SUM(L99:L148),0)</f>
        <v>0</v>
      </c>
      <c r="F150" s="61">
        <f t="shared" ref="F150:I150" si="71">IFERROR(SUMPRODUCT(F99:F148,M99:M148)/SUM(M99:M148),0)</f>
        <v>0</v>
      </c>
      <c r="G150" s="61">
        <f t="shared" si="71"/>
        <v>0</v>
      </c>
      <c r="H150" s="61">
        <f t="shared" si="71"/>
        <v>0</v>
      </c>
      <c r="I150" s="61">
        <f t="shared" si="71"/>
        <v>0</v>
      </c>
      <c r="K150" s="332" t="s">
        <v>96</v>
      </c>
      <c r="L150" s="333">
        <f t="shared" ref="L150:Q150" si="72">SUM(L99:L148)</f>
        <v>0</v>
      </c>
      <c r="M150" s="333">
        <f t="shared" si="72"/>
        <v>0</v>
      </c>
      <c r="N150" s="333">
        <f t="shared" si="72"/>
        <v>0</v>
      </c>
      <c r="O150" s="333">
        <f t="shared" si="72"/>
        <v>0</v>
      </c>
      <c r="P150" s="333">
        <f t="shared" si="72"/>
        <v>0</v>
      </c>
      <c r="Q150" s="335">
        <f t="shared" si="72"/>
        <v>0</v>
      </c>
      <c r="R150"/>
      <c r="S150" s="332" t="s">
        <v>96</v>
      </c>
      <c r="T150" s="333">
        <f>SUM(T99:T148)</f>
        <v>0</v>
      </c>
      <c r="U150" s="333">
        <f t="shared" ref="U150:X150" si="73">SUM(U99:U148)</f>
        <v>0</v>
      </c>
      <c r="V150" s="333">
        <f t="shared" si="73"/>
        <v>0</v>
      </c>
      <c r="W150" s="333">
        <f t="shared" si="73"/>
        <v>0</v>
      </c>
      <c r="X150" s="333">
        <f t="shared" si="73"/>
        <v>0</v>
      </c>
      <c r="Y150"/>
      <c r="Z150"/>
      <c r="AA150"/>
      <c r="AB150"/>
      <c r="AC150"/>
      <c r="AD150"/>
      <c r="AE150"/>
      <c r="AF150"/>
      <c r="AG150"/>
      <c r="AH150"/>
    </row>
    <row r="151" spans="1:34" ht="15.5" thickBot="1">
      <c r="B151" s="11" t="s">
        <v>220</v>
      </c>
      <c r="C151" s="66"/>
      <c r="D151" s="218"/>
      <c r="E151" s="217" t="str">
        <f>IF(COUNTIF(B114:B148,"&lt;&gt;"&amp;B168)=0,"",COUNTIF(B114:B148,"&lt;&gt;"&amp;B168))</f>
        <v/>
      </c>
    </row>
    <row r="152" spans="1:34">
      <c r="K152" s="423" t="s">
        <v>343</v>
      </c>
      <c r="L152" s="424"/>
      <c r="M152" s="424"/>
      <c r="N152" s="424"/>
      <c r="O152" s="424"/>
      <c r="P152" s="424"/>
      <c r="Q152" s="425"/>
    </row>
    <row r="153" spans="1:34">
      <c r="K153" s="426" t="s">
        <v>143</v>
      </c>
      <c r="L153" s="431" t="s">
        <v>341</v>
      </c>
      <c r="M153" s="432"/>
      <c r="N153" s="417" t="s">
        <v>342</v>
      </c>
      <c r="O153" s="433"/>
      <c r="P153" s="433"/>
      <c r="Q153" s="434"/>
    </row>
    <row r="154" spans="1:34">
      <c r="A154" s="54" t="s">
        <v>209</v>
      </c>
      <c r="D154"/>
      <c r="E154"/>
      <c r="F154"/>
      <c r="G154"/>
      <c r="H154"/>
      <c r="I154"/>
      <c r="J154"/>
      <c r="K154" s="427">
        <f>LARGE($Q$99:$Q$148,1)</f>
        <v>0</v>
      </c>
      <c r="L154" s="422" t="s">
        <v>251</v>
      </c>
      <c r="M154" s="217"/>
      <c r="N154" s="435" t="str">
        <f>INDEX($B$99:$B$148,MATCH(K154,$Q$99:$Q$148,0))</f>
        <v>Select from drop-down list →</v>
      </c>
      <c r="O154" s="433"/>
      <c r="P154" s="433"/>
      <c r="Q154" s="434"/>
    </row>
    <row r="155" spans="1:34" ht="15.5" thickBot="1">
      <c r="A155" s="54"/>
      <c r="B155" s="421" t="s">
        <v>340</v>
      </c>
      <c r="D155"/>
      <c r="E155"/>
      <c r="F155"/>
      <c r="G155"/>
      <c r="H155"/>
      <c r="I155"/>
      <c r="J155"/>
      <c r="K155" s="428">
        <f>LARGE($Q$99:$Q$148,2)</f>
        <v>0</v>
      </c>
      <c r="L155" s="429" t="s">
        <v>252</v>
      </c>
      <c r="M155" s="430"/>
      <c r="N155" s="436" t="str">
        <f>INDEX($B$99:$B$148,MATCH(K155,$Q$99:$Q$148,0))</f>
        <v>Select from drop-down list →</v>
      </c>
      <c r="O155" s="437"/>
      <c r="P155" s="437"/>
      <c r="Q155" s="438"/>
    </row>
    <row r="156" spans="1:34">
      <c r="A156" s="419"/>
      <c r="B156" s="420" t="str">
        <f>MID('Funding by District'!$F$5,FIND(" 2",'Funding by District'!$F$5)+1,7)</f>
        <v>2025-26</v>
      </c>
      <c r="D156"/>
      <c r="E156"/>
      <c r="F156"/>
      <c r="G156"/>
      <c r="H156"/>
      <c r="I156"/>
      <c r="J156"/>
    </row>
    <row r="157" spans="1:34" ht="15.5" thickBot="1">
      <c r="A157" s="419"/>
      <c r="B157"/>
      <c r="D157"/>
      <c r="E157"/>
      <c r="F157"/>
      <c r="G157"/>
      <c r="J157" s="1"/>
    </row>
    <row r="158" spans="1:34" ht="19" thickBot="1">
      <c r="A158" s="419"/>
      <c r="B158" s="446" t="s">
        <v>348</v>
      </c>
      <c r="C158" s="313"/>
      <c r="D158" s="313"/>
      <c r="E158" s="313"/>
      <c r="F158" s="313"/>
      <c r="G158" s="462"/>
      <c r="H158" s="463" t="s">
        <v>356</v>
      </c>
      <c r="I158" s="464"/>
      <c r="J158" s="465"/>
    </row>
    <row r="159" spans="1:34" ht="15.5" thickBot="1">
      <c r="A159" s="419"/>
      <c r="B159" s="445" t="s">
        <v>350</v>
      </c>
      <c r="C159" s="67"/>
      <c r="D159" s="67"/>
      <c r="G159" s="283"/>
      <c r="H159" s="468" t="s">
        <v>355</v>
      </c>
      <c r="I159" s="466"/>
      <c r="J159" s="467"/>
    </row>
    <row r="160" spans="1:34" ht="15.5" thickBot="1">
      <c r="A160" s="419"/>
      <c r="B160" s="308" t="s">
        <v>351</v>
      </c>
      <c r="C160" s="309"/>
      <c r="D160" s="309"/>
      <c r="E160" s="310"/>
      <c r="F160" s="310"/>
      <c r="G160" s="292"/>
      <c r="H160"/>
      <c r="I160"/>
      <c r="J160"/>
    </row>
    <row r="161" spans="1:10" ht="18">
      <c r="A161" s="419"/>
      <c r="B161" s="461" t="s">
        <v>352</v>
      </c>
      <c r="C161" s="280"/>
      <c r="D161" s="280"/>
      <c r="E161" s="280"/>
      <c r="F161" s="456"/>
      <c r="G161" s="457"/>
      <c r="H161"/>
      <c r="I161"/>
      <c r="J161"/>
    </row>
    <row r="162" spans="1:10">
      <c r="A162" s="419"/>
      <c r="B162" s="461" t="s">
        <v>353</v>
      </c>
      <c r="F162" s="3"/>
      <c r="G162" s="458"/>
      <c r="H162"/>
      <c r="I162"/>
      <c r="J162"/>
    </row>
    <row r="163" spans="1:10" ht="18">
      <c r="A163" s="419"/>
      <c r="B163" s="461" t="s">
        <v>257</v>
      </c>
      <c r="F163" s="3"/>
      <c r="G163" s="458"/>
      <c r="H163"/>
      <c r="I163"/>
      <c r="J163"/>
    </row>
    <row r="164" spans="1:10">
      <c r="A164" s="419"/>
      <c r="B164" s="461" t="s">
        <v>256</v>
      </c>
      <c r="F164" s="3"/>
      <c r="G164" s="458"/>
      <c r="H164"/>
      <c r="I164"/>
      <c r="J164"/>
    </row>
    <row r="165" spans="1:10" ht="15.5" thickBot="1">
      <c r="B165" s="460" t="s">
        <v>354</v>
      </c>
      <c r="C165" s="310"/>
      <c r="D165" s="310"/>
      <c r="E165" s="310"/>
      <c r="F165" s="452"/>
      <c r="G165" s="459"/>
    </row>
    <row r="166" spans="1:10">
      <c r="A166" s="54" t="s">
        <v>255</v>
      </c>
      <c r="I166" s="37"/>
    </row>
    <row r="167" spans="1:10">
      <c r="A167" s="54"/>
      <c r="B167" s="304" t="s">
        <v>253</v>
      </c>
      <c r="C167" s="306" t="s">
        <v>254</v>
      </c>
      <c r="J167" s="1"/>
    </row>
    <row r="168" spans="1:10">
      <c r="B168" s="311" t="s">
        <v>346</v>
      </c>
      <c r="C168" s="312"/>
      <c r="D168" s="408" t="s">
        <v>331</v>
      </c>
      <c r="E168" s="291"/>
      <c r="J168" s="1"/>
    </row>
    <row r="169" spans="1:10">
      <c r="B169" s="305" t="str">
        <f t="array" ref="B169:B848" ca="1">IF(ROW('Funding by District'!$D$6:$D$685)-ROW($D$6)+1&gt;COUNT(C169:C848),"",
    INDEX('Funding by District'!$D:$D,SMALL(C169:C848,ROW(INDIRECT("1:"&amp;ROWS('Funding by District'!$D$6:$D$685))))))</f>
        <v>Abraham Wing School</v>
      </c>
      <c r="C169" s="307">
        <f>IF(COUNTIF(CONTROL!$B$99:$B$148,'Funding by District'!D6)&gt;=1,"",ROW()-163)</f>
        <v>6</v>
      </c>
      <c r="D169" s="37" t="s">
        <v>349</v>
      </c>
      <c r="J169" s="1"/>
    </row>
    <row r="170" spans="1:10">
      <c r="B170" s="305" t="str">
        <f ca="1"/>
        <v>Addison Central School District</v>
      </c>
      <c r="C170" s="307">
        <f>IF(COUNTIF(CONTROL!$B$99:$B$148,'Funding by District'!D7)&gt;=1,"",ROW()-163)</f>
        <v>7</v>
      </c>
      <c r="J170" s="1"/>
    </row>
    <row r="171" spans="1:10">
      <c r="B171" s="305" t="str">
        <f ca="1"/>
        <v>Adirondack Central School District</v>
      </c>
      <c r="C171" s="307">
        <f>IF(COUNTIF(CONTROL!$B$99:$B$148,'Funding by District'!D8)&gt;=1,"",ROW()-163)</f>
        <v>8</v>
      </c>
      <c r="J171" s="1"/>
    </row>
    <row r="172" spans="1:10">
      <c r="B172" s="305" t="str">
        <f ca="1"/>
        <v>Afton Central School District</v>
      </c>
      <c r="C172" s="307">
        <f>IF(COUNTIF(CONTROL!$B$99:$B$148,'Funding by District'!D9)&gt;=1,"",ROW()-163)</f>
        <v>9</v>
      </c>
      <c r="J172" s="1"/>
    </row>
    <row r="173" spans="1:10">
      <c r="B173" s="305" t="str">
        <f ca="1"/>
        <v>Akron Central School District</v>
      </c>
      <c r="C173" s="307">
        <f>IF(COUNTIF(CONTROL!$B$99:$B$148,'Funding by District'!D10)&gt;=1,"",ROW()-163)</f>
        <v>10</v>
      </c>
      <c r="J173" s="1"/>
    </row>
    <row r="174" spans="1:10">
      <c r="B174" s="305" t="str">
        <f ca="1"/>
        <v>Albany City School District</v>
      </c>
      <c r="C174" s="307">
        <f>IF(COUNTIF(CONTROL!$B$99:$B$148,'Funding by District'!D11)&gt;=1,"",ROW()-163)</f>
        <v>11</v>
      </c>
      <c r="J174" s="1"/>
    </row>
    <row r="175" spans="1:10">
      <c r="B175" s="305" t="str">
        <f ca="1"/>
        <v>Albion Central School District</v>
      </c>
      <c r="C175" s="307">
        <f>IF(COUNTIF(CONTROL!$B$99:$B$148,'Funding by District'!D12)&gt;=1,"",ROW()-163)</f>
        <v>12</v>
      </c>
      <c r="J175" s="1"/>
    </row>
    <row r="176" spans="1:10">
      <c r="B176" s="305" t="str">
        <f ca="1"/>
        <v>Alden Central School District</v>
      </c>
      <c r="C176" s="307">
        <f>IF(COUNTIF(CONTROL!$B$99:$B$148,'Funding by District'!D13)&gt;=1,"",ROW()-163)</f>
        <v>13</v>
      </c>
      <c r="F176" s="67"/>
      <c r="G176" s="67"/>
    </row>
    <row r="177" spans="2:7">
      <c r="B177" s="305" t="str">
        <f ca="1"/>
        <v>Alexander Central School District</v>
      </c>
      <c r="C177" s="307">
        <f>IF(COUNTIF(CONTROL!$B$99:$B$148,'Funding by District'!D14)&gt;=1,"",ROW()-163)</f>
        <v>14</v>
      </c>
      <c r="F177" s="67"/>
      <c r="G177" s="67"/>
    </row>
    <row r="178" spans="2:7">
      <c r="B178" s="305" t="str">
        <f ca="1"/>
        <v>Alexandria Central School District</v>
      </c>
      <c r="C178" s="307">
        <f>IF(COUNTIF(CONTROL!$B$99:$B$148,'Funding by District'!D15)&gt;=1,"",ROW()-163)</f>
        <v>15</v>
      </c>
      <c r="F178" s="67"/>
      <c r="G178" s="67"/>
    </row>
    <row r="179" spans="2:7">
      <c r="B179" s="305" t="str">
        <f ca="1"/>
        <v>Alfred-Almond Central School District</v>
      </c>
      <c r="C179" s="307">
        <f>IF(COUNTIF(CONTROL!$B$99:$B$148,'Funding by District'!D16)&gt;=1,"",ROW()-163)</f>
        <v>16</v>
      </c>
      <c r="F179" s="67"/>
      <c r="G179" s="67"/>
    </row>
    <row r="180" spans="2:7">
      <c r="B180" s="305" t="str">
        <f ca="1"/>
        <v>Allegany-Limestone Central School District</v>
      </c>
      <c r="C180" s="307">
        <f>IF(COUNTIF(CONTROL!$B$99:$B$148,'Funding by District'!D17)&gt;=1,"",ROW()-163)</f>
        <v>17</v>
      </c>
      <c r="F180" s="67"/>
      <c r="G180" s="67"/>
    </row>
    <row r="181" spans="2:7">
      <c r="B181" s="305" t="str">
        <f ca="1"/>
        <v>Altmar-Parish-Williamstown Central School District</v>
      </c>
      <c r="C181" s="307">
        <f>IF(COUNTIF(CONTROL!$B$99:$B$148,'Funding by District'!D18)&gt;=1,"",ROW()-163)</f>
        <v>18</v>
      </c>
      <c r="F181" s="67"/>
      <c r="G181" s="67"/>
    </row>
    <row r="182" spans="2:7">
      <c r="B182" s="305" t="str">
        <f ca="1"/>
        <v>Amagansett Union Free School District</v>
      </c>
      <c r="C182" s="307">
        <f>IF(COUNTIF(CONTROL!$B$99:$B$148,'Funding by District'!D19)&gt;=1,"",ROW()-163)</f>
        <v>19</v>
      </c>
      <c r="F182" s="67"/>
      <c r="G182" s="67"/>
    </row>
    <row r="183" spans="2:7">
      <c r="B183" s="305" t="str">
        <f ca="1"/>
        <v>Amherst Central School District</v>
      </c>
      <c r="C183" s="307">
        <f>IF(COUNTIF(CONTROL!$B$99:$B$148,'Funding by District'!D20)&gt;=1,"",ROW()-163)</f>
        <v>20</v>
      </c>
      <c r="F183" s="67"/>
      <c r="G183" s="67"/>
    </row>
    <row r="184" spans="2:7">
      <c r="B184" s="305" t="str">
        <f ca="1"/>
        <v>Amityville Union Free School District</v>
      </c>
      <c r="C184" s="307">
        <f>IF(COUNTIF(CONTROL!$B$99:$B$148,'Funding by District'!D21)&gt;=1,"",ROW()-163)</f>
        <v>21</v>
      </c>
      <c r="F184" s="67"/>
      <c r="G184" s="67"/>
    </row>
    <row r="185" spans="2:7">
      <c r="B185" s="305" t="str">
        <f ca="1"/>
        <v>Amsterdam City School District</v>
      </c>
      <c r="C185" s="307">
        <f>IF(COUNTIF(CONTROL!$B$99:$B$148,'Funding by District'!D22)&gt;=1,"",ROW()-163)</f>
        <v>22</v>
      </c>
      <c r="F185" s="67"/>
      <c r="G185" s="67"/>
    </row>
    <row r="186" spans="2:7">
      <c r="B186" s="305" t="str">
        <f ca="1"/>
        <v>Andes Central School District</v>
      </c>
      <c r="C186" s="307">
        <f>IF(COUNTIF(CONTROL!$B$99:$B$148,'Funding by District'!D23)&gt;=1,"",ROW()-163)</f>
        <v>23</v>
      </c>
      <c r="F186" s="67"/>
      <c r="G186" s="67"/>
    </row>
    <row r="187" spans="2:7">
      <c r="B187" s="305" t="str">
        <f ca="1"/>
        <v>Andover Central School District</v>
      </c>
      <c r="C187" s="307">
        <f>IF(COUNTIF(CONTROL!$B$99:$B$148,'Funding by District'!D24)&gt;=1,"",ROW()-163)</f>
        <v>24</v>
      </c>
      <c r="F187" s="67"/>
      <c r="G187" s="67"/>
    </row>
    <row r="188" spans="2:7">
      <c r="B188" s="305" t="str">
        <f ca="1"/>
        <v>Ardsley Union Free School District</v>
      </c>
      <c r="C188" s="307">
        <f>IF(COUNTIF(CONTROL!$B$99:$B$148,'Funding by District'!D25)&gt;=1,"",ROW()-163)</f>
        <v>25</v>
      </c>
      <c r="F188" s="67"/>
      <c r="G188" s="67"/>
    </row>
    <row r="189" spans="2:7">
      <c r="B189" s="305" t="str">
        <f ca="1"/>
        <v>Argyle Central School District</v>
      </c>
      <c r="C189" s="307">
        <f>IF(COUNTIF(CONTROL!$B$99:$B$148,'Funding by District'!D26)&gt;=1,"",ROW()-163)</f>
        <v>26</v>
      </c>
      <c r="F189" s="67"/>
      <c r="G189" s="67"/>
    </row>
    <row r="190" spans="2:7">
      <c r="B190" s="305" t="str">
        <f ca="1"/>
        <v>Arkport Central School District</v>
      </c>
      <c r="C190" s="307">
        <f>IF(COUNTIF(CONTROL!$B$99:$B$148,'Funding by District'!D27)&gt;=1,"",ROW()-163)</f>
        <v>27</v>
      </c>
      <c r="F190" s="67"/>
      <c r="G190" s="67"/>
    </row>
    <row r="191" spans="2:7">
      <c r="B191" s="305" t="str">
        <f ca="1"/>
        <v>Arlington Central School District</v>
      </c>
      <c r="C191" s="307">
        <f>IF(COUNTIF(CONTROL!$B$99:$B$148,'Funding by District'!D28)&gt;=1,"",ROW()-163)</f>
        <v>28</v>
      </c>
      <c r="F191" s="67"/>
      <c r="G191" s="67"/>
    </row>
    <row r="192" spans="2:7">
      <c r="B192" s="305" t="str">
        <f ca="1"/>
        <v>Attica Central School District</v>
      </c>
      <c r="C192" s="307">
        <f>IF(COUNTIF(CONTROL!$B$99:$B$148,'Funding by District'!D29)&gt;=1,"",ROW()-163)</f>
        <v>29</v>
      </c>
      <c r="F192" s="67"/>
      <c r="G192" s="67"/>
    </row>
    <row r="193" spans="2:7">
      <c r="B193" s="305" t="str">
        <f ca="1"/>
        <v>Auburn Enlarged City School District</v>
      </c>
      <c r="C193" s="307">
        <f>IF(COUNTIF(CONTROL!$B$99:$B$148,'Funding by District'!D30)&gt;=1,"",ROW()-163)</f>
        <v>30</v>
      </c>
      <c r="F193" s="67"/>
      <c r="G193" s="67"/>
    </row>
    <row r="194" spans="2:7">
      <c r="B194" s="305" t="str">
        <f ca="1"/>
        <v>AuSable Valley Central School District</v>
      </c>
      <c r="C194" s="307">
        <f>IF(COUNTIF(CONTROL!$B$99:$B$148,'Funding by District'!D31)&gt;=1,"",ROW()-163)</f>
        <v>31</v>
      </c>
      <c r="F194" s="67"/>
      <c r="G194" s="67"/>
    </row>
    <row r="195" spans="2:7">
      <c r="B195" s="305" t="str">
        <f ca="1"/>
        <v>Averill Park Central School District</v>
      </c>
      <c r="C195" s="307">
        <f>IF(COUNTIF(CONTROL!$B$99:$B$148,'Funding by District'!D32)&gt;=1,"",ROW()-163)</f>
        <v>32</v>
      </c>
      <c r="F195" s="67"/>
      <c r="G195" s="67"/>
    </row>
    <row r="196" spans="2:7">
      <c r="B196" s="305" t="str">
        <f ca="1"/>
        <v>Avoca Central School District</v>
      </c>
      <c r="C196" s="307">
        <f>IF(COUNTIF(CONTROL!$B$99:$B$148,'Funding by District'!D33)&gt;=1,"",ROW()-163)</f>
        <v>33</v>
      </c>
      <c r="F196" s="67"/>
      <c r="G196" s="67"/>
    </row>
    <row r="197" spans="2:7">
      <c r="B197" s="305" t="str">
        <f ca="1"/>
        <v>Avon Central School District</v>
      </c>
      <c r="C197" s="307">
        <f>IF(COUNTIF(CONTROL!$B$99:$B$148,'Funding by District'!D34)&gt;=1,"",ROW()-163)</f>
        <v>34</v>
      </c>
      <c r="F197" s="67"/>
      <c r="G197" s="67"/>
    </row>
    <row r="198" spans="2:7">
      <c r="B198" s="305" t="str">
        <f ca="1"/>
        <v>Babylon Union Free School District</v>
      </c>
      <c r="C198" s="307">
        <f>IF(COUNTIF(CONTROL!$B$99:$B$148,'Funding by District'!D35)&gt;=1,"",ROW()-163)</f>
        <v>35</v>
      </c>
      <c r="F198" s="67"/>
      <c r="G198" s="67"/>
    </row>
    <row r="199" spans="2:7">
      <c r="B199" s="305" t="str">
        <f ca="1"/>
        <v>Bainbridge-Guilford Central School District</v>
      </c>
      <c r="C199" s="307">
        <f>IF(COUNTIF(CONTROL!$B$99:$B$148,'Funding by District'!D36)&gt;=1,"",ROW()-163)</f>
        <v>36</v>
      </c>
      <c r="F199" s="67"/>
      <c r="G199" s="67"/>
    </row>
    <row r="200" spans="2:7">
      <c r="B200" s="305" t="str">
        <f ca="1"/>
        <v>Baldwin Union Free School District</v>
      </c>
      <c r="C200" s="307">
        <f>IF(COUNTIF(CONTROL!$B$99:$B$148,'Funding by District'!D37)&gt;=1,"",ROW()-163)</f>
        <v>37</v>
      </c>
      <c r="F200" s="67"/>
      <c r="G200" s="67"/>
    </row>
    <row r="201" spans="2:7">
      <c r="B201" s="305" t="str">
        <f ca="1"/>
        <v>Baldwinsville Central School District</v>
      </c>
      <c r="C201" s="307">
        <f>IF(COUNTIF(CONTROL!$B$99:$B$148,'Funding by District'!D38)&gt;=1,"",ROW()-163)</f>
        <v>38</v>
      </c>
      <c r="F201" s="67"/>
      <c r="G201" s="67"/>
    </row>
    <row r="202" spans="2:7">
      <c r="B202" s="305" t="str">
        <f ca="1"/>
        <v>Ballston Spa Central School District</v>
      </c>
      <c r="C202" s="307">
        <f>IF(COUNTIF(CONTROL!$B$99:$B$148,'Funding by District'!D39)&gt;=1,"",ROW()-163)</f>
        <v>39</v>
      </c>
      <c r="F202" s="67"/>
      <c r="G202" s="67"/>
    </row>
    <row r="203" spans="2:7">
      <c r="B203" s="305" t="str">
        <f ca="1"/>
        <v>Barker Central School District</v>
      </c>
      <c r="C203" s="307">
        <f>IF(COUNTIF(CONTROL!$B$99:$B$148,'Funding by District'!D40)&gt;=1,"",ROW()-163)</f>
        <v>40</v>
      </c>
      <c r="F203" s="67"/>
      <c r="G203" s="67"/>
    </row>
    <row r="204" spans="2:7">
      <c r="B204" s="305" t="str">
        <f ca="1"/>
        <v>Batavia City School District</v>
      </c>
      <c r="C204" s="307">
        <f>IF(COUNTIF(CONTROL!$B$99:$B$148,'Funding by District'!D41)&gt;=1,"",ROW()-163)</f>
        <v>41</v>
      </c>
      <c r="F204" s="67"/>
      <c r="G204" s="67"/>
    </row>
    <row r="205" spans="2:7">
      <c r="B205" s="305" t="str">
        <f ca="1"/>
        <v>Bath Central School District</v>
      </c>
      <c r="C205" s="307">
        <f>IF(COUNTIF(CONTROL!$B$99:$B$148,'Funding by District'!D42)&gt;=1,"",ROW()-163)</f>
        <v>42</v>
      </c>
      <c r="F205" s="67"/>
      <c r="G205" s="67"/>
    </row>
    <row r="206" spans="2:7">
      <c r="B206" s="305" t="str">
        <f ca="1"/>
        <v>Bay Shore Union Free School District</v>
      </c>
      <c r="C206" s="307">
        <f>IF(COUNTIF(CONTROL!$B$99:$B$148,'Funding by District'!D43)&gt;=1,"",ROW()-163)</f>
        <v>43</v>
      </c>
      <c r="F206" s="67"/>
      <c r="G206" s="67"/>
    </row>
    <row r="207" spans="2:7">
      <c r="B207" s="305" t="str">
        <f ca="1"/>
        <v>Bayport-Blue Point Union Free School District</v>
      </c>
      <c r="C207" s="307">
        <f>IF(COUNTIF(CONTROL!$B$99:$B$148,'Funding by District'!D44)&gt;=1,"",ROW()-163)</f>
        <v>44</v>
      </c>
      <c r="F207" s="67"/>
      <c r="G207" s="67"/>
    </row>
    <row r="208" spans="2:7">
      <c r="B208" s="305" t="str">
        <f ca="1"/>
        <v>Beacon City School District</v>
      </c>
      <c r="C208" s="307">
        <f>IF(COUNTIF(CONTROL!$B$99:$B$148,'Funding by District'!D45)&gt;=1,"",ROW()-163)</f>
        <v>45</v>
      </c>
      <c r="F208" s="67"/>
      <c r="G208" s="67"/>
    </row>
    <row r="209" spans="2:7">
      <c r="B209" s="305" t="str">
        <f ca="1"/>
        <v>Beaver River Central School District</v>
      </c>
      <c r="C209" s="307">
        <f>IF(COUNTIF(CONTROL!$B$99:$B$148,'Funding by District'!D46)&gt;=1,"",ROW()-163)</f>
        <v>46</v>
      </c>
      <c r="F209" s="67"/>
      <c r="G209" s="67"/>
    </row>
    <row r="210" spans="2:7">
      <c r="B210" s="305" t="str">
        <f ca="1"/>
        <v>Bedford Central School District</v>
      </c>
      <c r="C210" s="307">
        <f>IF(COUNTIF(CONTROL!$B$99:$B$148,'Funding by District'!D47)&gt;=1,"",ROW()-163)</f>
        <v>47</v>
      </c>
      <c r="F210" s="67"/>
      <c r="G210" s="67"/>
    </row>
    <row r="211" spans="2:7">
      <c r="B211" s="305" t="str">
        <f ca="1"/>
        <v>Beekmantown Central School District</v>
      </c>
      <c r="C211" s="307">
        <f>IF(COUNTIF(CONTROL!$B$99:$B$148,'Funding by District'!D48)&gt;=1,"",ROW()-163)</f>
        <v>48</v>
      </c>
      <c r="F211" s="67"/>
      <c r="G211" s="67"/>
    </row>
    <row r="212" spans="2:7">
      <c r="B212" s="305" t="str">
        <f ca="1"/>
        <v>Belfast Central School District</v>
      </c>
      <c r="C212" s="307">
        <f>IF(COUNTIF(CONTROL!$B$99:$B$148,'Funding by District'!D49)&gt;=1,"",ROW()-163)</f>
        <v>49</v>
      </c>
      <c r="F212" s="67"/>
      <c r="G212" s="67"/>
    </row>
    <row r="213" spans="2:7">
      <c r="B213" s="305" t="str">
        <f ca="1"/>
        <v>Belleville Henderson Central School District</v>
      </c>
      <c r="C213" s="307">
        <f>IF(COUNTIF(CONTROL!$B$99:$B$148,'Funding by District'!D50)&gt;=1,"",ROW()-163)</f>
        <v>50</v>
      </c>
      <c r="F213" s="67"/>
      <c r="G213" s="67"/>
    </row>
    <row r="214" spans="2:7">
      <c r="B214" s="305" t="str">
        <f ca="1"/>
        <v>Bellmore Union Free School District</v>
      </c>
      <c r="C214" s="307">
        <f>IF(COUNTIF(CONTROL!$B$99:$B$148,'Funding by District'!D51)&gt;=1,"",ROW()-163)</f>
        <v>51</v>
      </c>
      <c r="F214" s="67"/>
      <c r="G214" s="67"/>
    </row>
    <row r="215" spans="2:7">
      <c r="B215" s="305" t="str">
        <f ca="1"/>
        <v>Bellmore-Merrick Central High School District</v>
      </c>
      <c r="C215" s="307">
        <f>IF(COUNTIF(CONTROL!$B$99:$B$148,'Funding by District'!D52)&gt;=1,"",ROW()-163)</f>
        <v>52</v>
      </c>
      <c r="F215" s="67"/>
      <c r="G215" s="67"/>
    </row>
    <row r="216" spans="2:7">
      <c r="B216" s="305" t="str">
        <f ca="1"/>
        <v>Bemus Point Central School District</v>
      </c>
      <c r="C216" s="307">
        <f>IF(COUNTIF(CONTROL!$B$99:$B$148,'Funding by District'!D53)&gt;=1,"",ROW()-163)</f>
        <v>53</v>
      </c>
      <c r="F216" s="67"/>
      <c r="G216" s="67"/>
    </row>
    <row r="217" spans="2:7">
      <c r="B217" s="305" t="str">
        <f ca="1"/>
        <v>Berlin Central School District</v>
      </c>
      <c r="C217" s="307">
        <f>IF(COUNTIF(CONTROL!$B$99:$B$148,'Funding by District'!D54)&gt;=1,"",ROW()-163)</f>
        <v>54</v>
      </c>
      <c r="F217" s="67"/>
      <c r="G217" s="67"/>
    </row>
    <row r="218" spans="2:7">
      <c r="B218" s="305" t="str">
        <f ca="1"/>
        <v>Berne-Knox-Westerlo Central School District</v>
      </c>
      <c r="C218" s="307">
        <f>IF(COUNTIF(CONTROL!$B$99:$B$148,'Funding by District'!D55)&gt;=1,"",ROW()-163)</f>
        <v>55</v>
      </c>
      <c r="F218" s="67"/>
      <c r="G218" s="67"/>
    </row>
    <row r="219" spans="2:7">
      <c r="B219" s="305" t="str">
        <f ca="1"/>
        <v>Bethlehem Central School District</v>
      </c>
      <c r="C219" s="307">
        <f>IF(COUNTIF(CONTROL!$B$99:$B$148,'Funding by District'!D56)&gt;=1,"",ROW()-163)</f>
        <v>56</v>
      </c>
      <c r="F219" s="67"/>
      <c r="G219" s="67"/>
    </row>
    <row r="220" spans="2:7">
      <c r="B220" s="305" t="str">
        <f ca="1"/>
        <v>Bethpage Union Free School District</v>
      </c>
      <c r="C220" s="307">
        <f>IF(COUNTIF(CONTROL!$B$99:$B$148,'Funding by District'!D57)&gt;=1,"",ROW()-163)</f>
        <v>57</v>
      </c>
      <c r="F220" s="67"/>
      <c r="G220" s="67"/>
    </row>
    <row r="221" spans="2:7">
      <c r="B221" s="305" t="str">
        <f ca="1"/>
        <v>Binghamton City School District</v>
      </c>
      <c r="C221" s="307">
        <f>IF(COUNTIF(CONTROL!$B$99:$B$148,'Funding by District'!D58)&gt;=1,"",ROW()-163)</f>
        <v>58</v>
      </c>
      <c r="F221" s="67"/>
      <c r="G221" s="67"/>
    </row>
    <row r="222" spans="2:7">
      <c r="B222" s="305" t="str">
        <f ca="1"/>
        <v>Blind Brook-Rye Union Free School District</v>
      </c>
      <c r="C222" s="307">
        <f>IF(COUNTIF(CONTROL!$B$99:$B$148,'Funding by District'!D59)&gt;=1,"",ROW()-163)</f>
        <v>59</v>
      </c>
      <c r="F222" s="67"/>
      <c r="G222" s="67"/>
    </row>
    <row r="223" spans="2:7">
      <c r="B223" s="305" t="str">
        <f ca="1"/>
        <v>Bloomfield Central School District</v>
      </c>
      <c r="C223" s="307">
        <f>IF(COUNTIF(CONTROL!$B$99:$B$148,'Funding by District'!D60)&gt;=1,"",ROW()-163)</f>
        <v>60</v>
      </c>
      <c r="F223" s="67"/>
      <c r="G223" s="67"/>
    </row>
    <row r="224" spans="2:7">
      <c r="B224" s="305" t="str">
        <f ca="1"/>
        <v>Bolivar-Richburg Central School District</v>
      </c>
      <c r="C224" s="307">
        <f>IF(COUNTIF(CONTROL!$B$99:$B$148,'Funding by District'!D61)&gt;=1,"",ROW()-163)</f>
        <v>61</v>
      </c>
      <c r="F224" s="67"/>
      <c r="G224" s="67"/>
    </row>
    <row r="225" spans="2:7">
      <c r="B225" s="305" t="str">
        <f ca="1"/>
        <v>Bolton Central School District</v>
      </c>
      <c r="C225" s="307">
        <f>IF(COUNTIF(CONTROL!$B$99:$B$148,'Funding by District'!D62)&gt;=1,"",ROW()-163)</f>
        <v>62</v>
      </c>
      <c r="F225" s="67"/>
      <c r="G225" s="67"/>
    </row>
    <row r="226" spans="2:7">
      <c r="B226" s="305" t="str">
        <f ca="1"/>
        <v>Boquet Valley Central School District</v>
      </c>
      <c r="C226" s="307">
        <f>IF(COUNTIF(CONTROL!$B$99:$B$148,'Funding by District'!D63)&gt;=1,"",ROW()-163)</f>
        <v>63</v>
      </c>
      <c r="F226" s="67"/>
      <c r="G226" s="67"/>
    </row>
    <row r="227" spans="2:7">
      <c r="B227" s="305" t="str">
        <f ca="1"/>
        <v>Bradford Central School District</v>
      </c>
      <c r="C227" s="307">
        <f>IF(COUNTIF(CONTROL!$B$99:$B$148,'Funding by District'!D64)&gt;=1,"",ROW()-163)</f>
        <v>64</v>
      </c>
      <c r="F227" s="67"/>
      <c r="G227" s="67"/>
    </row>
    <row r="228" spans="2:7">
      <c r="B228" s="305" t="str">
        <f ca="1"/>
        <v>Brasher Falls Central School District</v>
      </c>
      <c r="C228" s="307">
        <f>IF(COUNTIF(CONTROL!$B$99:$B$148,'Funding by District'!D65)&gt;=1,"",ROW()-163)</f>
        <v>65</v>
      </c>
      <c r="F228" s="67"/>
      <c r="G228" s="67"/>
    </row>
    <row r="229" spans="2:7">
      <c r="B229" s="305" t="str">
        <f ca="1"/>
        <v>Brentwood Union Free School District</v>
      </c>
      <c r="C229" s="307">
        <f>IF(COUNTIF(CONTROL!$B$99:$B$148,'Funding by District'!D66)&gt;=1,"",ROW()-163)</f>
        <v>66</v>
      </c>
      <c r="F229" s="67"/>
      <c r="G229" s="67"/>
    </row>
    <row r="230" spans="2:7">
      <c r="B230" s="305" t="str">
        <f ca="1"/>
        <v>Brewster Central School District</v>
      </c>
      <c r="C230" s="307">
        <f>IF(COUNTIF(CONTROL!$B$99:$B$148,'Funding by District'!D67)&gt;=1,"",ROW()-163)</f>
        <v>67</v>
      </c>
      <c r="F230" s="67"/>
      <c r="G230" s="67"/>
    </row>
    <row r="231" spans="2:7">
      <c r="B231" s="305" t="str">
        <f ca="1"/>
        <v>Briarcliff Manor Union Free School District</v>
      </c>
      <c r="C231" s="307">
        <f>IF(COUNTIF(CONTROL!$B$99:$B$148,'Funding by District'!D68)&gt;=1,"",ROW()-163)</f>
        <v>68</v>
      </c>
      <c r="F231" s="67"/>
      <c r="G231" s="67"/>
    </row>
    <row r="232" spans="2:7">
      <c r="B232" s="305" t="str">
        <f ca="1"/>
        <v>Bridgehampton Union Free School District</v>
      </c>
      <c r="C232" s="307">
        <f>IF(COUNTIF(CONTROL!$B$99:$B$148,'Funding by District'!D69)&gt;=1,"",ROW()-163)</f>
        <v>69</v>
      </c>
      <c r="F232" s="67"/>
      <c r="G232" s="67"/>
    </row>
    <row r="233" spans="2:7">
      <c r="B233" s="305" t="str">
        <f ca="1"/>
        <v>Brighton Central School District</v>
      </c>
      <c r="C233" s="307">
        <f>IF(COUNTIF(CONTROL!$B$99:$B$148,'Funding by District'!D70)&gt;=1,"",ROW()-163)</f>
        <v>70</v>
      </c>
      <c r="F233" s="67"/>
      <c r="G233" s="67"/>
    </row>
    <row r="234" spans="2:7">
      <c r="B234" s="305" t="str">
        <f ca="1"/>
        <v>Broadalbin-Perth Central School District</v>
      </c>
      <c r="C234" s="307">
        <f>IF(COUNTIF(CONTROL!$B$99:$B$148,'Funding by District'!D71)&gt;=1,"",ROW()-163)</f>
        <v>71</v>
      </c>
      <c r="F234" s="67"/>
      <c r="G234" s="67"/>
    </row>
    <row r="235" spans="2:7">
      <c r="B235" s="305" t="str">
        <f ca="1"/>
        <v>Brockport Central School District</v>
      </c>
      <c r="C235" s="307">
        <f>IF(COUNTIF(CONTROL!$B$99:$B$148,'Funding by District'!D72)&gt;=1,"",ROW()-163)</f>
        <v>72</v>
      </c>
      <c r="F235" s="67"/>
      <c r="G235" s="67"/>
    </row>
    <row r="236" spans="2:7">
      <c r="B236" s="305" t="str">
        <f ca="1"/>
        <v>Brocton Central School District</v>
      </c>
      <c r="C236" s="307">
        <f>IF(COUNTIF(CONTROL!$B$99:$B$148,'Funding by District'!D73)&gt;=1,"",ROW()-163)</f>
        <v>73</v>
      </c>
      <c r="F236" s="67"/>
      <c r="G236" s="67"/>
    </row>
    <row r="237" spans="2:7">
      <c r="B237" s="305" t="str">
        <f ca="1"/>
        <v>Bronxville Union Free School District</v>
      </c>
      <c r="C237" s="307">
        <f>IF(COUNTIF(CONTROL!$B$99:$B$148,'Funding by District'!D74)&gt;=1,"",ROW()-163)</f>
        <v>74</v>
      </c>
      <c r="F237" s="67"/>
      <c r="G237" s="67"/>
    </row>
    <row r="238" spans="2:7">
      <c r="B238" s="305" t="str">
        <f ca="1"/>
        <v>Brookfield Central School District</v>
      </c>
      <c r="C238" s="307">
        <f>IF(COUNTIF(CONTROL!$B$99:$B$148,'Funding by District'!D75)&gt;=1,"",ROW()-163)</f>
        <v>75</v>
      </c>
      <c r="F238" s="67"/>
      <c r="G238" s="67"/>
    </row>
    <row r="239" spans="2:7">
      <c r="B239" s="305" t="str">
        <f ca="1"/>
        <v>Brunswick Central School District</v>
      </c>
      <c r="C239" s="307">
        <f>IF(COUNTIF(CONTROL!$B$99:$B$148,'Funding by District'!D76)&gt;=1,"",ROW()-163)</f>
        <v>76</v>
      </c>
      <c r="F239" s="67"/>
      <c r="G239" s="67"/>
    </row>
    <row r="240" spans="2:7">
      <c r="B240" s="305" t="str">
        <f ca="1"/>
        <v>Brushton-Moira Central School District</v>
      </c>
      <c r="C240" s="307">
        <f>IF(COUNTIF(CONTROL!$B$99:$B$148,'Funding by District'!D77)&gt;=1,"",ROW()-163)</f>
        <v>77</v>
      </c>
      <c r="F240" s="67"/>
      <c r="G240" s="67"/>
    </row>
    <row r="241" spans="2:7">
      <c r="B241" s="305" t="str">
        <f ca="1"/>
        <v>Buffalo City School District</v>
      </c>
      <c r="C241" s="307">
        <f>IF(COUNTIF(CONTROL!$B$99:$B$148,'Funding by District'!D78)&gt;=1,"",ROW()-163)</f>
        <v>78</v>
      </c>
      <c r="F241" s="67"/>
      <c r="G241" s="67"/>
    </row>
    <row r="242" spans="2:7">
      <c r="B242" s="305" t="str">
        <f ca="1"/>
        <v>Burnt Hills-Ballston Lake Central School District</v>
      </c>
      <c r="C242" s="307">
        <f>IF(COUNTIF(CONTROL!$B$99:$B$148,'Funding by District'!D79)&gt;=1,"",ROW()-163)</f>
        <v>79</v>
      </c>
      <c r="F242" s="67"/>
      <c r="G242" s="67"/>
    </row>
    <row r="243" spans="2:7">
      <c r="B243" s="305" t="str">
        <f ca="1"/>
        <v>Byram Hills Central School District</v>
      </c>
      <c r="C243" s="307">
        <f>IF(COUNTIF(CONTROL!$B$99:$B$148,'Funding by District'!D80)&gt;=1,"",ROW()-163)</f>
        <v>80</v>
      </c>
      <c r="F243" s="67"/>
      <c r="G243" s="67"/>
    </row>
    <row r="244" spans="2:7">
      <c r="B244" s="305" t="str">
        <f ca="1"/>
        <v>Byron-Bergen Central School District</v>
      </c>
      <c r="C244" s="307">
        <f>IF(COUNTIF(CONTROL!$B$99:$B$148,'Funding by District'!D81)&gt;=1,"",ROW()-163)</f>
        <v>81</v>
      </c>
      <c r="F244" s="67"/>
      <c r="G244" s="67"/>
    </row>
    <row r="245" spans="2:7">
      <c r="B245" s="305" t="str">
        <f ca="1"/>
        <v>Cairo-Durham Central School District</v>
      </c>
      <c r="C245" s="307">
        <f>IF(COUNTIF(CONTROL!$B$99:$B$148,'Funding by District'!D82)&gt;=1,"",ROW()-163)</f>
        <v>82</v>
      </c>
      <c r="F245" s="67"/>
      <c r="G245" s="67"/>
    </row>
    <row r="246" spans="2:7">
      <c r="B246" s="305" t="str">
        <f ca="1"/>
        <v>Caledonia-Mumford Central School District</v>
      </c>
      <c r="C246" s="307">
        <f>IF(COUNTIF(CONTROL!$B$99:$B$148,'Funding by District'!D83)&gt;=1,"",ROW()-163)</f>
        <v>83</v>
      </c>
      <c r="F246" s="67"/>
      <c r="G246" s="67"/>
    </row>
    <row r="247" spans="2:7">
      <c r="B247" s="305" t="str">
        <f ca="1"/>
        <v>Cambridge Central School District</v>
      </c>
      <c r="C247" s="307">
        <f>IF(COUNTIF(CONTROL!$B$99:$B$148,'Funding by District'!D84)&gt;=1,"",ROW()-163)</f>
        <v>84</v>
      </c>
      <c r="F247" s="67"/>
      <c r="G247" s="67"/>
    </row>
    <row r="248" spans="2:7">
      <c r="B248" s="305" t="str">
        <f ca="1"/>
        <v>Camden Central School District</v>
      </c>
      <c r="C248" s="307">
        <f>IF(COUNTIF(CONTROL!$B$99:$B$148,'Funding by District'!D85)&gt;=1,"",ROW()-163)</f>
        <v>85</v>
      </c>
      <c r="F248" s="67"/>
      <c r="G248" s="67"/>
    </row>
    <row r="249" spans="2:7">
      <c r="B249" s="305" t="str">
        <f ca="1"/>
        <v>Campbell-Savona Central School District</v>
      </c>
      <c r="C249" s="307">
        <f>IF(COUNTIF(CONTROL!$B$99:$B$148,'Funding by District'!D86)&gt;=1,"",ROW()-163)</f>
        <v>86</v>
      </c>
      <c r="F249" s="67"/>
      <c r="G249" s="67"/>
    </row>
    <row r="250" spans="2:7">
      <c r="B250" s="305" t="str">
        <f ca="1"/>
        <v>Canajoharie Central School District</v>
      </c>
      <c r="C250" s="307">
        <f>IF(COUNTIF(CONTROL!$B$99:$B$148,'Funding by District'!D87)&gt;=1,"",ROW()-163)</f>
        <v>87</v>
      </c>
      <c r="F250" s="67"/>
      <c r="G250" s="67"/>
    </row>
    <row r="251" spans="2:7">
      <c r="B251" s="305" t="str">
        <f ca="1"/>
        <v>Canandaigua City School District</v>
      </c>
      <c r="C251" s="307">
        <f>IF(COUNTIF(CONTROL!$B$99:$B$148,'Funding by District'!D88)&gt;=1,"",ROW()-163)</f>
        <v>88</v>
      </c>
      <c r="F251" s="67"/>
      <c r="G251" s="67"/>
    </row>
    <row r="252" spans="2:7">
      <c r="B252" s="305" t="str">
        <f ca="1"/>
        <v>Canaseraga Central School District</v>
      </c>
      <c r="C252" s="307">
        <f>IF(COUNTIF(CONTROL!$B$99:$B$148,'Funding by District'!D89)&gt;=1,"",ROW()-163)</f>
        <v>89</v>
      </c>
      <c r="F252" s="67"/>
      <c r="G252" s="67"/>
    </row>
    <row r="253" spans="2:7">
      <c r="B253" s="305" t="str">
        <f ca="1"/>
        <v>Canastota Central School District</v>
      </c>
      <c r="C253" s="307">
        <f>IF(COUNTIF(CONTROL!$B$99:$B$148,'Funding by District'!D90)&gt;=1,"",ROW()-163)</f>
        <v>90</v>
      </c>
      <c r="F253" s="67"/>
      <c r="G253" s="67"/>
    </row>
    <row r="254" spans="2:7">
      <c r="B254" s="305" t="str">
        <f ca="1"/>
        <v>Candor Central School District</v>
      </c>
      <c r="C254" s="307">
        <f>IF(COUNTIF(CONTROL!$B$99:$B$148,'Funding by District'!D91)&gt;=1,"",ROW()-163)</f>
        <v>91</v>
      </c>
      <c r="F254" s="67"/>
      <c r="G254" s="67"/>
    </row>
    <row r="255" spans="2:7">
      <c r="B255" s="305" t="str">
        <f ca="1"/>
        <v>Canisteo-Greenwood Central School District</v>
      </c>
      <c r="C255" s="307">
        <f>IF(COUNTIF(CONTROL!$B$99:$B$148,'Funding by District'!D92)&gt;=1,"",ROW()-163)</f>
        <v>92</v>
      </c>
      <c r="F255" s="67"/>
      <c r="G255" s="67"/>
    </row>
    <row r="256" spans="2:7">
      <c r="B256" s="305" t="str">
        <f ca="1"/>
        <v>Canton Central School District</v>
      </c>
      <c r="C256" s="307">
        <f>IF(COUNTIF(CONTROL!$B$99:$B$148,'Funding by District'!D93)&gt;=1,"",ROW()-163)</f>
        <v>93</v>
      </c>
      <c r="F256" s="67"/>
      <c r="G256" s="67"/>
    </row>
    <row r="257" spans="2:7">
      <c r="B257" s="305" t="str">
        <f ca="1"/>
        <v>Carle Place Union Free School District</v>
      </c>
      <c r="C257" s="307">
        <f>IF(COUNTIF(CONTROL!$B$99:$B$148,'Funding by District'!D94)&gt;=1,"",ROW()-163)</f>
        <v>94</v>
      </c>
      <c r="F257" s="67"/>
      <c r="G257" s="67"/>
    </row>
    <row r="258" spans="2:7">
      <c r="B258" s="305" t="str">
        <f ca="1"/>
        <v>Carmel Central School District</v>
      </c>
      <c r="C258" s="307">
        <f>IF(COUNTIF(CONTROL!$B$99:$B$148,'Funding by District'!D95)&gt;=1,"",ROW()-163)</f>
        <v>95</v>
      </c>
      <c r="F258" s="67"/>
      <c r="G258" s="67"/>
    </row>
    <row r="259" spans="2:7">
      <c r="B259" s="305" t="str">
        <f ca="1"/>
        <v>Carthage Central School District</v>
      </c>
      <c r="C259" s="307">
        <f>IF(COUNTIF(CONTROL!$B$99:$B$148,'Funding by District'!D96)&gt;=1,"",ROW()-163)</f>
        <v>96</v>
      </c>
      <c r="F259" s="67"/>
      <c r="G259" s="67"/>
    </row>
    <row r="260" spans="2:7">
      <c r="B260" s="305" t="str">
        <f ca="1"/>
        <v>Cassadaga Valley Central School District</v>
      </c>
      <c r="C260" s="307">
        <f>IF(COUNTIF(CONTROL!$B$99:$B$148,'Funding by District'!D97)&gt;=1,"",ROW()-163)</f>
        <v>97</v>
      </c>
      <c r="F260" s="67"/>
      <c r="G260" s="67"/>
    </row>
    <row r="261" spans="2:7">
      <c r="B261" s="305" t="str">
        <f ca="1"/>
        <v>Cato-Meridian Central School District</v>
      </c>
      <c r="C261" s="307">
        <f>IF(COUNTIF(CONTROL!$B$99:$B$148,'Funding by District'!D98)&gt;=1,"",ROW()-163)</f>
        <v>98</v>
      </c>
      <c r="F261" s="67"/>
      <c r="G261" s="67"/>
    </row>
    <row r="262" spans="2:7">
      <c r="B262" s="305" t="str">
        <f ca="1"/>
        <v>Catskill Central School District</v>
      </c>
      <c r="C262" s="307">
        <f>IF(COUNTIF(CONTROL!$B$99:$B$148,'Funding by District'!D99)&gt;=1,"",ROW()-163)</f>
        <v>99</v>
      </c>
      <c r="F262" s="67"/>
      <c r="G262" s="67"/>
    </row>
    <row r="263" spans="2:7">
      <c r="B263" s="305" t="str">
        <f ca="1"/>
        <v>Cattaraugus-Little Valley Central School District</v>
      </c>
      <c r="C263" s="307">
        <f>IF(COUNTIF(CONTROL!$B$99:$B$148,'Funding by District'!D100)&gt;=1,"",ROW()-163)</f>
        <v>100</v>
      </c>
      <c r="F263" s="67"/>
      <c r="G263" s="67"/>
    </row>
    <row r="264" spans="2:7">
      <c r="B264" s="305" t="str">
        <f ca="1"/>
        <v>Cazenovia Central School District</v>
      </c>
      <c r="C264" s="307">
        <f>IF(COUNTIF(CONTROL!$B$99:$B$148,'Funding by District'!D101)&gt;=1,"",ROW()-163)</f>
        <v>101</v>
      </c>
      <c r="F264" s="67"/>
      <c r="G264" s="67"/>
    </row>
    <row r="265" spans="2:7">
      <c r="B265" s="305" t="str">
        <f ca="1"/>
        <v>Center Moriches Union Free School District</v>
      </c>
      <c r="C265" s="307">
        <f>IF(COUNTIF(CONTROL!$B$99:$B$148,'Funding by District'!D102)&gt;=1,"",ROW()-163)</f>
        <v>102</v>
      </c>
      <c r="F265" s="67"/>
      <c r="G265" s="67"/>
    </row>
    <row r="266" spans="2:7">
      <c r="B266" s="305" t="str">
        <f ca="1"/>
        <v>Central Islip Union Free School District</v>
      </c>
      <c r="C266" s="307">
        <f>IF(COUNTIF(CONTROL!$B$99:$B$148,'Funding by District'!D103)&gt;=1,"",ROW()-163)</f>
        <v>103</v>
      </c>
      <c r="F266" s="67"/>
      <c r="G266" s="67"/>
    </row>
    <row r="267" spans="2:7">
      <c r="B267" s="305" t="str">
        <f ca="1"/>
        <v>Central Square Central School District</v>
      </c>
      <c r="C267" s="307">
        <f>IF(COUNTIF(CONTROL!$B$99:$B$148,'Funding by District'!D104)&gt;=1,"",ROW()-163)</f>
        <v>104</v>
      </c>
      <c r="F267" s="67"/>
      <c r="G267" s="67"/>
    </row>
    <row r="268" spans="2:7">
      <c r="B268" s="305" t="str">
        <f ca="1"/>
        <v>Central Valley Central School District at Ilion-Mohawk</v>
      </c>
      <c r="C268" s="307">
        <f>IF(COUNTIF(CONTROL!$B$99:$B$148,'Funding by District'!D105)&gt;=1,"",ROW()-163)</f>
        <v>105</v>
      </c>
      <c r="F268" s="67"/>
      <c r="G268" s="67"/>
    </row>
    <row r="269" spans="2:7">
      <c r="B269" s="305" t="str">
        <f ca="1"/>
        <v>Chappaqua Central School District</v>
      </c>
      <c r="C269" s="307">
        <f>IF(COUNTIF(CONTROL!$B$99:$B$148,'Funding by District'!D106)&gt;=1,"",ROW()-163)</f>
        <v>106</v>
      </c>
      <c r="F269" s="67"/>
      <c r="G269" s="67"/>
    </row>
    <row r="270" spans="2:7">
      <c r="B270" s="305" t="str">
        <f ca="1"/>
        <v>Charlotte Valley Central School District</v>
      </c>
      <c r="C270" s="307">
        <f>IF(COUNTIF(CONTROL!$B$99:$B$148,'Funding by District'!D107)&gt;=1,"",ROW()-163)</f>
        <v>107</v>
      </c>
      <c r="F270" s="67"/>
      <c r="G270" s="67"/>
    </row>
    <row r="271" spans="2:7">
      <c r="B271" s="305" t="str">
        <f ca="1"/>
        <v>Chateaugay Central School District</v>
      </c>
      <c r="C271" s="307">
        <f>IF(COUNTIF(CONTROL!$B$99:$B$148,'Funding by District'!D108)&gt;=1,"",ROW()-163)</f>
        <v>108</v>
      </c>
      <c r="F271" s="67"/>
      <c r="G271" s="67"/>
    </row>
    <row r="272" spans="2:7">
      <c r="B272" s="305" t="str">
        <f ca="1"/>
        <v>Chatham Central School District</v>
      </c>
      <c r="C272" s="307">
        <f>IF(COUNTIF(CONTROL!$B$99:$B$148,'Funding by District'!D109)&gt;=1,"",ROW()-163)</f>
        <v>109</v>
      </c>
      <c r="F272" s="67"/>
      <c r="G272" s="67"/>
    </row>
    <row r="273" spans="2:7">
      <c r="B273" s="305" t="str">
        <f ca="1"/>
        <v>Chautauqua Lake Central School District</v>
      </c>
      <c r="C273" s="307">
        <f>IF(COUNTIF(CONTROL!$B$99:$B$148,'Funding by District'!D110)&gt;=1,"",ROW()-163)</f>
        <v>110</v>
      </c>
      <c r="F273" s="67"/>
      <c r="G273" s="67"/>
    </row>
    <row r="274" spans="2:7">
      <c r="B274" s="305" t="str">
        <f ca="1"/>
        <v>Chazy Union Free School District</v>
      </c>
      <c r="C274" s="307">
        <f>IF(COUNTIF(CONTROL!$B$99:$B$148,'Funding by District'!D111)&gt;=1,"",ROW()-163)</f>
        <v>111</v>
      </c>
      <c r="F274" s="67"/>
      <c r="G274" s="67"/>
    </row>
    <row r="275" spans="2:7">
      <c r="B275" s="305" t="str">
        <f ca="1"/>
        <v>Cheektowaga Central School District</v>
      </c>
      <c r="C275" s="307">
        <f>IF(COUNTIF(CONTROL!$B$99:$B$148,'Funding by District'!D112)&gt;=1,"",ROW()-163)</f>
        <v>112</v>
      </c>
      <c r="F275" s="67"/>
      <c r="G275" s="67"/>
    </row>
    <row r="276" spans="2:7">
      <c r="B276" s="305" t="str">
        <f ca="1"/>
        <v>Cheektowaga-Sloan Union Free School District</v>
      </c>
      <c r="C276" s="307">
        <f>IF(COUNTIF(CONTROL!$B$99:$B$148,'Funding by District'!D113)&gt;=1,"",ROW()-163)</f>
        <v>113</v>
      </c>
      <c r="F276" s="67"/>
      <c r="G276" s="67"/>
    </row>
    <row r="277" spans="2:7">
      <c r="B277" s="305" t="str">
        <f ca="1"/>
        <v>Chenango Forks Central School District</v>
      </c>
      <c r="C277" s="307">
        <f>IF(COUNTIF(CONTROL!$B$99:$B$148,'Funding by District'!D114)&gt;=1,"",ROW()-163)</f>
        <v>114</v>
      </c>
      <c r="F277" s="67"/>
      <c r="G277" s="67"/>
    </row>
    <row r="278" spans="2:7">
      <c r="B278" s="305" t="str">
        <f ca="1"/>
        <v>Chenango Valley Central School District</v>
      </c>
      <c r="C278" s="307">
        <f>IF(COUNTIF(CONTROL!$B$99:$B$148,'Funding by District'!D115)&gt;=1,"",ROW()-163)</f>
        <v>115</v>
      </c>
      <c r="F278" s="67"/>
      <c r="G278" s="67"/>
    </row>
    <row r="279" spans="2:7">
      <c r="B279" s="305" t="str">
        <f ca="1"/>
        <v>Cherry Valley-Springfield Central School District</v>
      </c>
      <c r="C279" s="307">
        <f>IF(COUNTIF(CONTROL!$B$99:$B$148,'Funding by District'!D116)&gt;=1,"",ROW()-163)</f>
        <v>116</v>
      </c>
      <c r="F279" s="67"/>
      <c r="G279" s="67"/>
    </row>
    <row r="280" spans="2:7">
      <c r="B280" s="305" t="str">
        <f ca="1"/>
        <v>Chester Union Free School District</v>
      </c>
      <c r="C280" s="307">
        <f>IF(COUNTIF(CONTROL!$B$99:$B$148,'Funding by District'!D117)&gt;=1,"",ROW()-163)</f>
        <v>117</v>
      </c>
      <c r="F280" s="67"/>
      <c r="G280" s="67"/>
    </row>
    <row r="281" spans="2:7">
      <c r="B281" s="305" t="str">
        <f ca="1"/>
        <v>Chittenango Central School District</v>
      </c>
      <c r="C281" s="307">
        <f>IF(COUNTIF(CONTROL!$B$99:$B$148,'Funding by District'!D118)&gt;=1,"",ROW()-163)</f>
        <v>118</v>
      </c>
      <c r="F281" s="67"/>
      <c r="G281" s="67"/>
    </row>
    <row r="282" spans="2:7">
      <c r="B282" s="305" t="str">
        <f ca="1"/>
        <v>Churchville-Chili Central School District</v>
      </c>
      <c r="C282" s="307">
        <f>IF(COUNTIF(CONTROL!$B$99:$B$148,'Funding by District'!D119)&gt;=1,"",ROW()-163)</f>
        <v>119</v>
      </c>
      <c r="F282" s="67"/>
      <c r="G282" s="67"/>
    </row>
    <row r="283" spans="2:7">
      <c r="B283" s="305" t="str">
        <f ca="1"/>
        <v>Cincinnatus Central School District</v>
      </c>
      <c r="C283" s="307">
        <f>IF(COUNTIF(CONTROL!$B$99:$B$148,'Funding by District'!D120)&gt;=1,"",ROW()-163)</f>
        <v>120</v>
      </c>
      <c r="F283" s="67"/>
      <c r="G283" s="67"/>
    </row>
    <row r="284" spans="2:7">
      <c r="B284" s="305" t="str">
        <f ca="1"/>
        <v>Clarence Central School District</v>
      </c>
      <c r="C284" s="307">
        <f>IF(COUNTIF(CONTROL!$B$99:$B$148,'Funding by District'!D121)&gt;=1,"",ROW()-163)</f>
        <v>121</v>
      </c>
      <c r="F284" s="67"/>
      <c r="G284" s="67"/>
    </row>
    <row r="285" spans="2:7">
      <c r="B285" s="305" t="str">
        <f ca="1"/>
        <v>Clarkstown Central School District</v>
      </c>
      <c r="C285" s="307">
        <f>IF(COUNTIF(CONTROL!$B$99:$B$148,'Funding by District'!D122)&gt;=1,"",ROW()-163)</f>
        <v>122</v>
      </c>
      <c r="F285" s="67"/>
      <c r="G285" s="67"/>
    </row>
    <row r="286" spans="2:7">
      <c r="B286" s="305" t="str">
        <f ca="1"/>
        <v>Cleveland Hill Union Free School District</v>
      </c>
      <c r="C286" s="307">
        <f>IF(COUNTIF(CONTROL!$B$99:$B$148,'Funding by District'!D123)&gt;=1,"",ROW()-163)</f>
        <v>123</v>
      </c>
      <c r="F286" s="67"/>
      <c r="G286" s="67"/>
    </row>
    <row r="287" spans="2:7">
      <c r="B287" s="305" t="str">
        <f ca="1"/>
        <v>Clifton-Fine Central School District</v>
      </c>
      <c r="C287" s="307">
        <f>IF(COUNTIF(CONTROL!$B$99:$B$148,'Funding by District'!D124)&gt;=1,"",ROW()-163)</f>
        <v>124</v>
      </c>
      <c r="F287" s="67"/>
      <c r="G287" s="67"/>
    </row>
    <row r="288" spans="2:7">
      <c r="B288" s="305" t="str">
        <f ca="1"/>
        <v>Clinton Central School District</v>
      </c>
      <c r="C288" s="307">
        <f>IF(COUNTIF(CONTROL!$B$99:$B$148,'Funding by District'!D125)&gt;=1,"",ROW()-163)</f>
        <v>125</v>
      </c>
      <c r="F288" s="67"/>
      <c r="G288" s="67"/>
    </row>
    <row r="289" spans="2:7">
      <c r="B289" s="305" t="str">
        <f ca="1"/>
        <v>Clyde-Savannah Central School District</v>
      </c>
      <c r="C289" s="307">
        <f>IF(COUNTIF(CONTROL!$B$99:$B$148,'Funding by District'!D126)&gt;=1,"",ROW()-163)</f>
        <v>126</v>
      </c>
      <c r="F289" s="67"/>
      <c r="G289" s="67"/>
    </row>
    <row r="290" spans="2:7">
      <c r="B290" s="305" t="str">
        <f ca="1"/>
        <v>Clymer Central School District</v>
      </c>
      <c r="C290" s="307">
        <f>IF(COUNTIF(CONTROL!$B$99:$B$148,'Funding by District'!D127)&gt;=1,"",ROW()-163)</f>
        <v>127</v>
      </c>
      <c r="F290" s="67"/>
      <c r="G290" s="67"/>
    </row>
    <row r="291" spans="2:7">
      <c r="B291" s="305" t="str">
        <f ca="1"/>
        <v>Cobleskill-Richmondville Central School District</v>
      </c>
      <c r="C291" s="307">
        <f>IF(COUNTIF(CONTROL!$B$99:$B$148,'Funding by District'!D128)&gt;=1,"",ROW()-163)</f>
        <v>128</v>
      </c>
      <c r="F291" s="67"/>
      <c r="G291" s="67"/>
    </row>
    <row r="292" spans="2:7">
      <c r="B292" s="305" t="str">
        <f ca="1"/>
        <v>Cohoes City School District</v>
      </c>
      <c r="C292" s="307">
        <f>IF(COUNTIF(CONTROL!$B$99:$B$148,'Funding by District'!D129)&gt;=1,"",ROW()-163)</f>
        <v>129</v>
      </c>
      <c r="F292" s="67"/>
      <c r="G292" s="67"/>
    </row>
    <row r="293" spans="2:7">
      <c r="B293" s="305" t="str">
        <f ca="1"/>
        <v>Cold Spring Harbor Central School District</v>
      </c>
      <c r="C293" s="307">
        <f>IF(COUNTIF(CONTROL!$B$99:$B$148,'Funding by District'!D130)&gt;=1,"",ROW()-163)</f>
        <v>130</v>
      </c>
      <c r="F293" s="67"/>
      <c r="G293" s="67"/>
    </row>
    <row r="294" spans="2:7">
      <c r="B294" s="305" t="str">
        <f ca="1"/>
        <v>Colton-Pierrepont Central School District</v>
      </c>
      <c r="C294" s="307">
        <f>IF(COUNTIF(CONTROL!$B$99:$B$148,'Funding by District'!D131)&gt;=1,"",ROW()-163)</f>
        <v>131</v>
      </c>
      <c r="F294" s="67"/>
      <c r="G294" s="67"/>
    </row>
    <row r="295" spans="2:7">
      <c r="B295" s="305" t="str">
        <f ca="1"/>
        <v>Commack Union Free School District</v>
      </c>
      <c r="C295" s="307">
        <f>IF(COUNTIF(CONTROL!$B$99:$B$148,'Funding by District'!D132)&gt;=1,"",ROW()-163)</f>
        <v>132</v>
      </c>
      <c r="F295" s="67"/>
      <c r="G295" s="67"/>
    </row>
    <row r="296" spans="2:7">
      <c r="B296" s="305" t="str">
        <f ca="1"/>
        <v>Comsewogue Union Free School District</v>
      </c>
      <c r="C296" s="307">
        <f>IF(COUNTIF(CONTROL!$B$99:$B$148,'Funding by District'!D133)&gt;=1,"",ROW()-163)</f>
        <v>133</v>
      </c>
      <c r="F296" s="67"/>
      <c r="G296" s="67"/>
    </row>
    <row r="297" spans="2:7">
      <c r="B297" s="305" t="str">
        <f ca="1"/>
        <v>Connetquot Central School District</v>
      </c>
      <c r="C297" s="307">
        <f>IF(COUNTIF(CONTROL!$B$99:$B$148,'Funding by District'!D134)&gt;=1,"",ROW()-163)</f>
        <v>134</v>
      </c>
      <c r="F297" s="67"/>
      <c r="G297" s="67"/>
    </row>
    <row r="298" spans="2:7">
      <c r="B298" s="305" t="str">
        <f ca="1"/>
        <v>Cooperstown Central School District</v>
      </c>
      <c r="C298" s="307">
        <f>IF(COUNTIF(CONTROL!$B$99:$B$148,'Funding by District'!D135)&gt;=1,"",ROW()-163)</f>
        <v>135</v>
      </c>
      <c r="F298" s="67"/>
      <c r="G298" s="67"/>
    </row>
    <row r="299" spans="2:7">
      <c r="B299" s="305" t="str">
        <f ca="1"/>
        <v>Copenhagen Central School District</v>
      </c>
      <c r="C299" s="307">
        <f>IF(COUNTIF(CONTROL!$B$99:$B$148,'Funding by District'!D136)&gt;=1,"",ROW()-163)</f>
        <v>136</v>
      </c>
      <c r="F299" s="67"/>
      <c r="G299" s="67"/>
    </row>
    <row r="300" spans="2:7">
      <c r="B300" s="305" t="str">
        <f ca="1"/>
        <v>Copiague Union Free School District</v>
      </c>
      <c r="C300" s="307">
        <f>IF(COUNTIF(CONTROL!$B$99:$B$148,'Funding by District'!D137)&gt;=1,"",ROW()-163)</f>
        <v>137</v>
      </c>
      <c r="F300" s="67"/>
      <c r="G300" s="67"/>
    </row>
    <row r="301" spans="2:7">
      <c r="B301" s="305" t="str">
        <f ca="1"/>
        <v>Corinth Central School District</v>
      </c>
      <c r="C301" s="307">
        <f>IF(COUNTIF(CONTROL!$B$99:$B$148,'Funding by District'!D138)&gt;=1,"",ROW()-163)</f>
        <v>138</v>
      </c>
      <c r="F301" s="67"/>
      <c r="G301" s="67"/>
    </row>
    <row r="302" spans="2:7">
      <c r="B302" s="305" t="str">
        <f ca="1"/>
        <v>Corning City School District</v>
      </c>
      <c r="C302" s="307">
        <f>IF(COUNTIF(CONTROL!$B$99:$B$148,'Funding by District'!D139)&gt;=1,"",ROW()-163)</f>
        <v>139</v>
      </c>
      <c r="F302" s="67"/>
      <c r="G302" s="67"/>
    </row>
    <row r="303" spans="2:7">
      <c r="B303" s="305" t="str">
        <f ca="1"/>
        <v>Cornwall Central School District</v>
      </c>
      <c r="C303" s="307">
        <f>IF(COUNTIF(CONTROL!$B$99:$B$148,'Funding by District'!D140)&gt;=1,"",ROW()-163)</f>
        <v>140</v>
      </c>
      <c r="F303" s="67"/>
      <c r="G303" s="67"/>
    </row>
    <row r="304" spans="2:7">
      <c r="B304" s="305" t="str">
        <f ca="1"/>
        <v>Cortland City School District</v>
      </c>
      <c r="C304" s="307">
        <f>IF(COUNTIF(CONTROL!$B$99:$B$148,'Funding by District'!D141)&gt;=1,"",ROW()-163)</f>
        <v>141</v>
      </c>
      <c r="F304" s="67"/>
      <c r="G304" s="67"/>
    </row>
    <row r="305" spans="2:7">
      <c r="B305" s="305" t="str">
        <f ca="1"/>
        <v>Coxsackie-Athens Central School District</v>
      </c>
      <c r="C305" s="307">
        <f>IF(COUNTIF(CONTROL!$B$99:$B$148,'Funding by District'!D142)&gt;=1,"",ROW()-163)</f>
        <v>142</v>
      </c>
      <c r="F305" s="67"/>
      <c r="G305" s="67"/>
    </row>
    <row r="306" spans="2:7">
      <c r="B306" s="305" t="str">
        <f ca="1"/>
        <v>Croton-Harmon Union Free School District</v>
      </c>
      <c r="C306" s="307">
        <f>IF(COUNTIF(CONTROL!$B$99:$B$148,'Funding by District'!D143)&gt;=1,"",ROW()-163)</f>
        <v>143</v>
      </c>
      <c r="F306" s="67"/>
      <c r="G306" s="67"/>
    </row>
    <row r="307" spans="2:7">
      <c r="B307" s="305" t="str">
        <f ca="1"/>
        <v>Crown Point Central School District</v>
      </c>
      <c r="C307" s="307">
        <f>IF(COUNTIF(CONTROL!$B$99:$B$148,'Funding by District'!D144)&gt;=1,"",ROW()-163)</f>
        <v>144</v>
      </c>
      <c r="F307" s="67"/>
      <c r="G307" s="67"/>
    </row>
    <row r="308" spans="2:7">
      <c r="B308" s="305" t="str">
        <f ca="1"/>
        <v>Cuba-Rushford Central School District</v>
      </c>
      <c r="C308" s="307">
        <f>IF(COUNTIF(CONTROL!$B$99:$B$148,'Funding by District'!D145)&gt;=1,"",ROW()-163)</f>
        <v>145</v>
      </c>
      <c r="F308" s="67"/>
      <c r="G308" s="67"/>
    </row>
    <row r="309" spans="2:7">
      <c r="B309" s="305" t="str">
        <f ca="1"/>
        <v>Dansville Central School District</v>
      </c>
      <c r="C309" s="307">
        <f>IF(COUNTIF(CONTROL!$B$99:$B$148,'Funding by District'!D146)&gt;=1,"",ROW()-163)</f>
        <v>146</v>
      </c>
      <c r="F309" s="67"/>
      <c r="G309" s="67"/>
    </row>
    <row r="310" spans="2:7">
      <c r="B310" s="305" t="str">
        <f ca="1"/>
        <v>Deer Park Union Free School District</v>
      </c>
      <c r="C310" s="307">
        <f>IF(COUNTIF(CONTROL!$B$99:$B$148,'Funding by District'!D147)&gt;=1,"",ROW()-163)</f>
        <v>147</v>
      </c>
      <c r="F310" s="67"/>
      <c r="G310" s="67"/>
    </row>
    <row r="311" spans="2:7">
      <c r="B311" s="305" t="str">
        <f ca="1"/>
        <v>Delhi Central School District</v>
      </c>
      <c r="C311" s="307">
        <f>IF(COUNTIF(CONTROL!$B$99:$B$148,'Funding by District'!D148)&gt;=1,"",ROW()-163)</f>
        <v>148</v>
      </c>
      <c r="F311" s="67"/>
      <c r="G311" s="67"/>
    </row>
    <row r="312" spans="2:7">
      <c r="B312" s="305" t="str">
        <f ca="1"/>
        <v>Depew Union Free School District</v>
      </c>
      <c r="C312" s="307">
        <f>IF(COUNTIF(CONTROL!$B$99:$B$148,'Funding by District'!D149)&gt;=1,"",ROW()-163)</f>
        <v>149</v>
      </c>
      <c r="F312" s="67"/>
      <c r="G312" s="67"/>
    </row>
    <row r="313" spans="2:7">
      <c r="B313" s="305" t="str">
        <f ca="1"/>
        <v>Deposit Central School District</v>
      </c>
      <c r="C313" s="307">
        <f>IF(COUNTIF(CONTROL!$B$99:$B$148,'Funding by District'!D150)&gt;=1,"",ROW()-163)</f>
        <v>150</v>
      </c>
      <c r="F313" s="67"/>
      <c r="G313" s="67"/>
    </row>
    <row r="314" spans="2:7">
      <c r="B314" s="305" t="str">
        <f ca="1"/>
        <v>DeRuyter Central School District</v>
      </c>
      <c r="C314" s="307">
        <f>IF(COUNTIF(CONTROL!$B$99:$B$148,'Funding by District'!D151)&gt;=1,"",ROW()-163)</f>
        <v>151</v>
      </c>
      <c r="F314" s="67"/>
      <c r="G314" s="67"/>
    </row>
    <row r="315" spans="2:7">
      <c r="B315" s="305" t="str">
        <f ca="1"/>
        <v>Dobbs Ferry Union Free School District</v>
      </c>
      <c r="C315" s="307">
        <f>IF(COUNTIF(CONTROL!$B$99:$B$148,'Funding by District'!D152)&gt;=1,"",ROW()-163)</f>
        <v>152</v>
      </c>
      <c r="F315" s="67"/>
      <c r="G315" s="67"/>
    </row>
    <row r="316" spans="2:7">
      <c r="B316" s="305" t="str">
        <f ca="1"/>
        <v>Dolgeville Central School District</v>
      </c>
      <c r="C316" s="307">
        <f>IF(COUNTIF(CONTROL!$B$99:$B$148,'Funding by District'!D153)&gt;=1,"",ROW()-163)</f>
        <v>153</v>
      </c>
      <c r="F316" s="67"/>
      <c r="G316" s="67"/>
    </row>
    <row r="317" spans="2:7">
      <c r="B317" s="305" t="str">
        <f ca="1"/>
        <v>Dover Union Free School District</v>
      </c>
      <c r="C317" s="307">
        <f>IF(COUNTIF(CONTROL!$B$99:$B$148,'Funding by District'!D154)&gt;=1,"",ROW()-163)</f>
        <v>154</v>
      </c>
      <c r="F317" s="67"/>
      <c r="G317" s="67"/>
    </row>
    <row r="318" spans="2:7">
      <c r="B318" s="305" t="str">
        <f ca="1"/>
        <v>Downsville Central School District</v>
      </c>
      <c r="C318" s="307">
        <f>IF(COUNTIF(CONTROL!$B$99:$B$148,'Funding by District'!D155)&gt;=1,"",ROW()-163)</f>
        <v>155</v>
      </c>
      <c r="F318" s="67"/>
      <c r="G318" s="67"/>
    </row>
    <row r="319" spans="2:7">
      <c r="B319" s="305" t="str">
        <f ca="1"/>
        <v>Dryden Central School District</v>
      </c>
      <c r="C319" s="307">
        <f>IF(COUNTIF(CONTROL!$B$99:$B$148,'Funding by District'!D156)&gt;=1,"",ROW()-163)</f>
        <v>156</v>
      </c>
      <c r="F319" s="67"/>
      <c r="G319" s="67"/>
    </row>
    <row r="320" spans="2:7">
      <c r="B320" s="305" t="str">
        <f ca="1"/>
        <v>Duanesburg Central School District</v>
      </c>
      <c r="C320" s="307">
        <f>IF(COUNTIF(CONTROL!$B$99:$B$148,'Funding by District'!D157)&gt;=1,"",ROW()-163)</f>
        <v>157</v>
      </c>
      <c r="F320" s="67"/>
      <c r="G320" s="67"/>
    </row>
    <row r="321" spans="2:7">
      <c r="B321" s="305" t="str">
        <f ca="1"/>
        <v>Dundee Central School District</v>
      </c>
      <c r="C321" s="307">
        <f>IF(COUNTIF(CONTROL!$B$99:$B$148,'Funding by District'!D158)&gt;=1,"",ROW()-163)</f>
        <v>158</v>
      </c>
      <c r="F321" s="67"/>
      <c r="G321" s="67"/>
    </row>
    <row r="322" spans="2:7">
      <c r="B322" s="305" t="str">
        <f ca="1"/>
        <v>Dunkirk City School District</v>
      </c>
      <c r="C322" s="307">
        <f>IF(COUNTIF(CONTROL!$B$99:$B$148,'Funding by District'!D159)&gt;=1,"",ROW()-163)</f>
        <v>159</v>
      </c>
      <c r="F322" s="67"/>
      <c r="G322" s="67"/>
    </row>
    <row r="323" spans="2:7">
      <c r="B323" s="305" t="str">
        <f ca="1"/>
        <v>East Aurora Union Free School District</v>
      </c>
      <c r="C323" s="307">
        <f>IF(COUNTIF(CONTROL!$B$99:$B$148,'Funding by District'!D160)&gt;=1,"",ROW()-163)</f>
        <v>160</v>
      </c>
      <c r="F323" s="67"/>
      <c r="G323" s="67"/>
    </row>
    <row r="324" spans="2:7">
      <c r="B324" s="305" t="str">
        <f ca="1"/>
        <v>East Greenbush Central School District</v>
      </c>
      <c r="C324" s="307">
        <f>IF(COUNTIF(CONTROL!$B$99:$B$148,'Funding by District'!D161)&gt;=1,"",ROW()-163)</f>
        <v>161</v>
      </c>
      <c r="F324" s="67"/>
      <c r="G324" s="67"/>
    </row>
    <row r="325" spans="2:7">
      <c r="B325" s="305" t="str">
        <f ca="1"/>
        <v>East Hampton Union Free School District</v>
      </c>
      <c r="C325" s="307">
        <f>IF(COUNTIF(CONTROL!$B$99:$B$148,'Funding by District'!D162)&gt;=1,"",ROW()-163)</f>
        <v>162</v>
      </c>
      <c r="F325" s="67"/>
      <c r="G325" s="67"/>
    </row>
    <row r="326" spans="2:7">
      <c r="B326" s="305" t="str">
        <f ca="1"/>
        <v>East Irondequoit Central School District</v>
      </c>
      <c r="C326" s="307">
        <f>IF(COUNTIF(CONTROL!$B$99:$B$148,'Funding by District'!D163)&gt;=1,"",ROW()-163)</f>
        <v>163</v>
      </c>
      <c r="F326" s="67"/>
      <c r="G326" s="67"/>
    </row>
    <row r="327" spans="2:7">
      <c r="B327" s="305" t="str">
        <f ca="1"/>
        <v>East Islip Union Free School District</v>
      </c>
      <c r="C327" s="307">
        <f>IF(COUNTIF(CONTROL!$B$99:$B$148,'Funding by District'!D164)&gt;=1,"",ROW()-163)</f>
        <v>164</v>
      </c>
      <c r="F327" s="67"/>
      <c r="G327" s="67"/>
    </row>
    <row r="328" spans="2:7">
      <c r="B328" s="305" t="str">
        <f ca="1"/>
        <v>East Meadow Union Free School District</v>
      </c>
      <c r="C328" s="307">
        <f>IF(COUNTIF(CONTROL!$B$99:$B$148,'Funding by District'!D165)&gt;=1,"",ROW()-163)</f>
        <v>165</v>
      </c>
      <c r="F328" s="67"/>
      <c r="G328" s="67"/>
    </row>
    <row r="329" spans="2:7">
      <c r="B329" s="305" t="str">
        <f ca="1"/>
        <v>East Moriches Union Free School District</v>
      </c>
      <c r="C329" s="307">
        <f>IF(COUNTIF(CONTROL!$B$99:$B$148,'Funding by District'!D166)&gt;=1,"",ROW()-163)</f>
        <v>166</v>
      </c>
      <c r="F329" s="67"/>
      <c r="G329" s="67"/>
    </row>
    <row r="330" spans="2:7">
      <c r="B330" s="305" t="str">
        <f ca="1"/>
        <v>East Quogue Union Free School District</v>
      </c>
      <c r="C330" s="307">
        <f>IF(COUNTIF(CONTROL!$B$99:$B$148,'Funding by District'!D167)&gt;=1,"",ROW()-163)</f>
        <v>167</v>
      </c>
      <c r="F330" s="67"/>
      <c r="G330" s="67"/>
    </row>
    <row r="331" spans="2:7">
      <c r="B331" s="305" t="str">
        <f ca="1"/>
        <v>East Ramapo Central School District</v>
      </c>
      <c r="C331" s="307">
        <f>IF(COUNTIF(CONTROL!$B$99:$B$148,'Funding by District'!D168)&gt;=1,"",ROW()-163)</f>
        <v>168</v>
      </c>
      <c r="F331" s="67"/>
      <c r="G331" s="67"/>
    </row>
    <row r="332" spans="2:7">
      <c r="B332" s="305" t="str">
        <f ca="1"/>
        <v>East Rochester Union Free School District</v>
      </c>
      <c r="C332" s="307">
        <f>IF(COUNTIF(CONTROL!$B$99:$B$148,'Funding by District'!D169)&gt;=1,"",ROW()-163)</f>
        <v>169</v>
      </c>
      <c r="F332" s="67"/>
      <c r="G332" s="67"/>
    </row>
    <row r="333" spans="2:7">
      <c r="B333" s="305" t="str">
        <f ca="1"/>
        <v>East Rockaway Union Free School District</v>
      </c>
      <c r="C333" s="307">
        <f>IF(COUNTIF(CONTROL!$B$99:$B$148,'Funding by District'!D170)&gt;=1,"",ROW()-163)</f>
        <v>170</v>
      </c>
      <c r="F333" s="67"/>
      <c r="G333" s="67"/>
    </row>
    <row r="334" spans="2:7">
      <c r="B334" s="305" t="str">
        <f ca="1"/>
        <v>East Syracuse-Minoa Central School District</v>
      </c>
      <c r="C334" s="307">
        <f>IF(COUNTIF(CONTROL!$B$99:$B$148,'Funding by District'!D171)&gt;=1,"",ROW()-163)</f>
        <v>171</v>
      </c>
      <c r="F334" s="67"/>
      <c r="G334" s="67"/>
    </row>
    <row r="335" spans="2:7">
      <c r="B335" s="305" t="str">
        <f ca="1"/>
        <v>East Williston Union Free School District</v>
      </c>
      <c r="C335" s="307">
        <f>IF(COUNTIF(CONTROL!$B$99:$B$148,'Funding by District'!D172)&gt;=1,"",ROW()-163)</f>
        <v>172</v>
      </c>
      <c r="F335" s="67"/>
      <c r="G335" s="67"/>
    </row>
    <row r="336" spans="2:7">
      <c r="B336" s="305" t="str">
        <f ca="1"/>
        <v>Eastchester Union Free School District</v>
      </c>
      <c r="C336" s="307">
        <f>IF(COUNTIF(CONTROL!$B$99:$B$148,'Funding by District'!D173)&gt;=1,"",ROW()-163)</f>
        <v>173</v>
      </c>
      <c r="F336" s="67"/>
      <c r="G336" s="67"/>
    </row>
    <row r="337" spans="2:7">
      <c r="B337" s="305" t="str">
        <f ca="1"/>
        <v>Eastport-South Manor Central School District</v>
      </c>
      <c r="C337" s="307">
        <f>IF(COUNTIF(CONTROL!$B$99:$B$148,'Funding by District'!D174)&gt;=1,"",ROW()-163)</f>
        <v>174</v>
      </c>
      <c r="F337" s="67"/>
      <c r="G337" s="67"/>
    </row>
    <row r="338" spans="2:7">
      <c r="B338" s="305" t="str">
        <f ca="1"/>
        <v>Eden Central School District</v>
      </c>
      <c r="C338" s="307">
        <f>IF(COUNTIF(CONTROL!$B$99:$B$148,'Funding by District'!D175)&gt;=1,"",ROW()-163)</f>
        <v>175</v>
      </c>
      <c r="F338" s="67"/>
      <c r="G338" s="67"/>
    </row>
    <row r="339" spans="2:7">
      <c r="B339" s="305" t="str">
        <f ca="1"/>
        <v>Edgemont Union Free School District</v>
      </c>
      <c r="C339" s="307">
        <f>IF(COUNTIF(CONTROL!$B$99:$B$148,'Funding by District'!D176)&gt;=1,"",ROW()-163)</f>
        <v>176</v>
      </c>
      <c r="F339" s="67"/>
      <c r="G339" s="67"/>
    </row>
    <row r="340" spans="2:7">
      <c r="B340" s="305" t="str">
        <f ca="1"/>
        <v>Edinburg Common School District</v>
      </c>
      <c r="C340" s="307">
        <f>IF(COUNTIF(CONTROL!$B$99:$B$148,'Funding by District'!D177)&gt;=1,"",ROW()-163)</f>
        <v>177</v>
      </c>
      <c r="F340" s="67"/>
      <c r="G340" s="67"/>
    </row>
    <row r="341" spans="2:7">
      <c r="B341" s="305" t="str">
        <f ca="1"/>
        <v>Edmeston Central School District</v>
      </c>
      <c r="C341" s="307">
        <f>IF(COUNTIF(CONTROL!$B$99:$B$148,'Funding by District'!D178)&gt;=1,"",ROW()-163)</f>
        <v>178</v>
      </c>
      <c r="F341" s="67"/>
      <c r="G341" s="67"/>
    </row>
    <row r="342" spans="2:7">
      <c r="B342" s="305" t="str">
        <f ca="1"/>
        <v>Edwards-Knox Central School District</v>
      </c>
      <c r="C342" s="307">
        <f>IF(COUNTIF(CONTROL!$B$99:$B$148,'Funding by District'!D179)&gt;=1,"",ROW()-163)</f>
        <v>179</v>
      </c>
      <c r="F342" s="67"/>
      <c r="G342" s="67"/>
    </row>
    <row r="343" spans="2:7">
      <c r="B343" s="305" t="str">
        <f ca="1"/>
        <v>Elba Central School District</v>
      </c>
      <c r="C343" s="307">
        <f>IF(COUNTIF(CONTROL!$B$99:$B$148,'Funding by District'!D180)&gt;=1,"",ROW()-163)</f>
        <v>180</v>
      </c>
      <c r="F343" s="67"/>
      <c r="G343" s="67"/>
    </row>
    <row r="344" spans="2:7">
      <c r="B344" s="305" t="str">
        <f ca="1"/>
        <v>Eldred Central School District</v>
      </c>
      <c r="C344" s="307">
        <f>IF(COUNTIF(CONTROL!$B$99:$B$148,'Funding by District'!D181)&gt;=1,"",ROW()-163)</f>
        <v>181</v>
      </c>
      <c r="F344" s="67"/>
      <c r="G344" s="67"/>
    </row>
    <row r="345" spans="2:7">
      <c r="B345" s="305" t="str">
        <f ca="1"/>
        <v>Ellenville Central School District</v>
      </c>
      <c r="C345" s="307">
        <f>IF(COUNTIF(CONTROL!$B$99:$B$148,'Funding by District'!D182)&gt;=1,"",ROW()-163)</f>
        <v>182</v>
      </c>
      <c r="F345" s="67"/>
      <c r="G345" s="67"/>
    </row>
    <row r="346" spans="2:7">
      <c r="B346" s="305" t="str">
        <f ca="1"/>
        <v>Ellicottville Central School District</v>
      </c>
      <c r="C346" s="307">
        <f>IF(COUNTIF(CONTROL!$B$99:$B$148,'Funding by District'!D183)&gt;=1,"",ROW()-163)</f>
        <v>183</v>
      </c>
      <c r="F346" s="67"/>
      <c r="G346" s="67"/>
    </row>
    <row r="347" spans="2:7">
      <c r="B347" s="305" t="str">
        <f ca="1"/>
        <v>Elmira City School District</v>
      </c>
      <c r="C347" s="307">
        <f>IF(COUNTIF(CONTROL!$B$99:$B$148,'Funding by District'!D184)&gt;=1,"",ROW()-163)</f>
        <v>184</v>
      </c>
      <c r="F347" s="67"/>
      <c r="G347" s="67"/>
    </row>
    <row r="348" spans="2:7">
      <c r="B348" s="305" t="str">
        <f ca="1"/>
        <v>Elmira Heights Central School District</v>
      </c>
      <c r="C348" s="307">
        <f>IF(COUNTIF(CONTROL!$B$99:$B$148,'Funding by District'!D185)&gt;=1,"",ROW()-163)</f>
        <v>185</v>
      </c>
      <c r="F348" s="67"/>
      <c r="G348" s="67"/>
    </row>
    <row r="349" spans="2:7">
      <c r="B349" s="305" t="str">
        <f ca="1"/>
        <v>Elmont Union Free School District</v>
      </c>
      <c r="C349" s="307">
        <f>IF(COUNTIF(CONTROL!$B$99:$B$148,'Funding by District'!D186)&gt;=1,"",ROW()-163)</f>
        <v>186</v>
      </c>
      <c r="F349" s="67"/>
      <c r="G349" s="67"/>
    </row>
    <row r="350" spans="2:7">
      <c r="B350" s="305" t="str">
        <f ca="1"/>
        <v>Elmsford Union Free School District</v>
      </c>
      <c r="C350" s="307">
        <f>IF(COUNTIF(CONTROL!$B$99:$B$148,'Funding by District'!D187)&gt;=1,"",ROW()-163)</f>
        <v>187</v>
      </c>
      <c r="F350" s="67"/>
      <c r="G350" s="67"/>
    </row>
    <row r="351" spans="2:7">
      <c r="B351" s="305" t="str">
        <f ca="1"/>
        <v>Elwood Union Free School District</v>
      </c>
      <c r="C351" s="307">
        <f>IF(COUNTIF(CONTROL!$B$99:$B$148,'Funding by District'!D188)&gt;=1,"",ROW()-163)</f>
        <v>188</v>
      </c>
      <c r="F351" s="67"/>
      <c r="G351" s="67"/>
    </row>
    <row r="352" spans="2:7">
      <c r="B352" s="305" t="str">
        <f ca="1"/>
        <v>Fabius-Pompey Central School District</v>
      </c>
      <c r="C352" s="307">
        <f>IF(COUNTIF(CONTROL!$B$99:$B$148,'Funding by District'!D189)&gt;=1,"",ROW()-163)</f>
        <v>189</v>
      </c>
      <c r="F352" s="67"/>
      <c r="G352" s="67"/>
    </row>
    <row r="353" spans="2:7">
      <c r="B353" s="305" t="str">
        <f ca="1"/>
        <v>Fairport Central School District</v>
      </c>
      <c r="C353" s="307">
        <f>IF(COUNTIF(CONTROL!$B$99:$B$148,'Funding by District'!D190)&gt;=1,"",ROW()-163)</f>
        <v>190</v>
      </c>
      <c r="F353" s="67"/>
      <c r="G353" s="67"/>
    </row>
    <row r="354" spans="2:7">
      <c r="B354" s="305" t="str">
        <f ca="1"/>
        <v>Falconer Central School District</v>
      </c>
      <c r="C354" s="307">
        <f>IF(COUNTIF(CONTROL!$B$99:$B$148,'Funding by District'!D191)&gt;=1,"",ROW()-163)</f>
        <v>191</v>
      </c>
      <c r="F354" s="67"/>
      <c r="G354" s="67"/>
    </row>
    <row r="355" spans="2:7">
      <c r="B355" s="305" t="str">
        <f ca="1"/>
        <v>Fallsburg Central School District</v>
      </c>
      <c r="C355" s="307">
        <f>IF(COUNTIF(CONTROL!$B$99:$B$148,'Funding by District'!D192)&gt;=1,"",ROW()-163)</f>
        <v>192</v>
      </c>
      <c r="F355" s="67"/>
      <c r="G355" s="67"/>
    </row>
    <row r="356" spans="2:7">
      <c r="B356" s="305" t="str">
        <f ca="1"/>
        <v>Farmingdale Union Free School District</v>
      </c>
      <c r="C356" s="307">
        <f>IF(COUNTIF(CONTROL!$B$99:$B$148,'Funding by District'!D193)&gt;=1,"",ROW()-163)</f>
        <v>193</v>
      </c>
      <c r="F356" s="67"/>
      <c r="G356" s="67"/>
    </row>
    <row r="357" spans="2:7">
      <c r="B357" s="305" t="str">
        <f ca="1"/>
        <v>Fayetteville-Manlius Central School District</v>
      </c>
      <c r="C357" s="307">
        <f>IF(COUNTIF(CONTROL!$B$99:$B$148,'Funding by District'!D194)&gt;=1,"",ROW()-163)</f>
        <v>194</v>
      </c>
      <c r="F357" s="67"/>
      <c r="G357" s="67"/>
    </row>
    <row r="358" spans="2:7">
      <c r="B358" s="305" t="str">
        <f ca="1"/>
        <v>Fillmore Central School District</v>
      </c>
      <c r="C358" s="307">
        <f>IF(COUNTIF(CONTROL!$B$99:$B$148,'Funding by District'!D195)&gt;=1,"",ROW()-163)</f>
        <v>195</v>
      </c>
      <c r="F358" s="67"/>
      <c r="G358" s="67"/>
    </row>
    <row r="359" spans="2:7">
      <c r="B359" s="305" t="str">
        <f ca="1"/>
        <v>Fire Island Union Free School District</v>
      </c>
      <c r="C359" s="307">
        <f>IF(COUNTIF(CONTROL!$B$99:$B$148,'Funding by District'!D196)&gt;=1,"",ROW()-163)</f>
        <v>196</v>
      </c>
      <c r="F359" s="67"/>
      <c r="G359" s="67"/>
    </row>
    <row r="360" spans="2:7">
      <c r="B360" s="305" t="str">
        <f ca="1"/>
        <v>Fishers Island Union Free School District</v>
      </c>
      <c r="C360" s="307">
        <f>IF(COUNTIF(CONTROL!$B$99:$B$148,'Funding by District'!D197)&gt;=1,"",ROW()-163)</f>
        <v>197</v>
      </c>
      <c r="F360" s="67"/>
      <c r="G360" s="67"/>
    </row>
    <row r="361" spans="2:7">
      <c r="B361" s="305" t="str">
        <f ca="1"/>
        <v>Floral Park-Bellerose Union Free School District</v>
      </c>
      <c r="C361" s="307">
        <f>IF(COUNTIF(CONTROL!$B$99:$B$148,'Funding by District'!D198)&gt;=1,"",ROW()-163)</f>
        <v>198</v>
      </c>
      <c r="F361" s="67"/>
      <c r="G361" s="67"/>
    </row>
    <row r="362" spans="2:7">
      <c r="B362" s="305" t="str">
        <f ca="1"/>
        <v>Florida Union Free School District</v>
      </c>
      <c r="C362" s="307">
        <f>IF(COUNTIF(CONTROL!$B$99:$B$148,'Funding by District'!D199)&gt;=1,"",ROW()-163)</f>
        <v>199</v>
      </c>
      <c r="G362" s="67"/>
    </row>
    <row r="363" spans="2:7">
      <c r="B363" s="305" t="str">
        <f ca="1"/>
        <v>Fonda-Fultonville Central School District</v>
      </c>
      <c r="C363" s="307">
        <f>IF(COUNTIF(CONTROL!$B$99:$B$148,'Funding by District'!D200)&gt;=1,"",ROW()-163)</f>
        <v>200</v>
      </c>
      <c r="G363" s="67"/>
    </row>
    <row r="364" spans="2:7">
      <c r="B364" s="305" t="str">
        <f ca="1"/>
        <v>Forestville Central School District</v>
      </c>
      <c r="C364" s="307">
        <f>IF(COUNTIF(CONTROL!$B$99:$B$148,'Funding by District'!D201)&gt;=1,"",ROW()-163)</f>
        <v>201</v>
      </c>
      <c r="G364" s="67"/>
    </row>
    <row r="365" spans="2:7">
      <c r="B365" s="305" t="str">
        <f ca="1"/>
        <v>Fort Ann Central School District</v>
      </c>
      <c r="C365" s="307">
        <f>IF(COUNTIF(CONTROL!$B$99:$B$148,'Funding by District'!D202)&gt;=1,"",ROW()-163)</f>
        <v>202</v>
      </c>
      <c r="G365" s="67"/>
    </row>
    <row r="366" spans="2:7">
      <c r="B366" s="305" t="str">
        <f ca="1"/>
        <v>Fort Edward Union Free School District</v>
      </c>
      <c r="C366" s="307">
        <f>IF(COUNTIF(CONTROL!$B$99:$B$148,'Funding by District'!D203)&gt;=1,"",ROW()-163)</f>
        <v>203</v>
      </c>
      <c r="G366" s="67"/>
    </row>
    <row r="367" spans="2:7">
      <c r="B367" s="305" t="str">
        <f ca="1"/>
        <v>Fort Plain Central School District</v>
      </c>
      <c r="C367" s="307">
        <f>IF(COUNTIF(CONTROL!$B$99:$B$148,'Funding by District'!D204)&gt;=1,"",ROW()-163)</f>
        <v>204</v>
      </c>
      <c r="G367" s="67"/>
    </row>
    <row r="368" spans="2:7">
      <c r="B368" s="305" t="str">
        <f ca="1"/>
        <v>Frankfort-Schuyler Central School District</v>
      </c>
      <c r="C368" s="307">
        <f>IF(COUNTIF(CONTROL!$B$99:$B$148,'Funding by District'!D205)&gt;=1,"",ROW()-163)</f>
        <v>205</v>
      </c>
      <c r="G368" s="67"/>
    </row>
    <row r="369" spans="2:7">
      <c r="B369" s="305" t="str">
        <f ca="1"/>
        <v>Franklin Central School District</v>
      </c>
      <c r="C369" s="307">
        <f>IF(COUNTIF(CONTROL!$B$99:$B$148,'Funding by District'!D206)&gt;=1,"",ROW()-163)</f>
        <v>206</v>
      </c>
      <c r="G369" s="67"/>
    </row>
    <row r="370" spans="2:7">
      <c r="B370" s="305" t="str">
        <f ca="1"/>
        <v>Franklin Square Union Free School District</v>
      </c>
      <c r="C370" s="307">
        <f>IF(COUNTIF(CONTROL!$B$99:$B$148,'Funding by District'!D207)&gt;=1,"",ROW()-163)</f>
        <v>207</v>
      </c>
      <c r="G370" s="67"/>
    </row>
    <row r="371" spans="2:7">
      <c r="B371" s="305" t="str">
        <f ca="1"/>
        <v>Franklinville Central School District</v>
      </c>
      <c r="C371" s="307">
        <f>IF(COUNTIF(CONTROL!$B$99:$B$148,'Funding by District'!D208)&gt;=1,"",ROW()-163)</f>
        <v>208</v>
      </c>
      <c r="G371" s="67"/>
    </row>
    <row r="372" spans="2:7">
      <c r="B372" s="305" t="str">
        <f ca="1"/>
        <v>Fredonia Central School District</v>
      </c>
      <c r="C372" s="307">
        <f>IF(COUNTIF(CONTROL!$B$99:$B$148,'Funding by District'!D209)&gt;=1,"",ROW()-163)</f>
        <v>209</v>
      </c>
      <c r="G372" s="67"/>
    </row>
    <row r="373" spans="2:7">
      <c r="B373" s="305" t="str">
        <f ca="1"/>
        <v>Freeport Union Free School District</v>
      </c>
      <c r="C373" s="307">
        <f>IF(COUNTIF(CONTROL!$B$99:$B$148,'Funding by District'!D210)&gt;=1,"",ROW()-163)</f>
        <v>210</v>
      </c>
      <c r="G373" s="67"/>
    </row>
    <row r="374" spans="2:7">
      <c r="B374" s="305" t="str">
        <f ca="1"/>
        <v>Frewsburg Central School District</v>
      </c>
      <c r="C374" s="307">
        <f>IF(COUNTIF(CONTROL!$B$99:$B$148,'Funding by District'!D211)&gt;=1,"",ROW()-163)</f>
        <v>211</v>
      </c>
      <c r="G374" s="67"/>
    </row>
    <row r="375" spans="2:7">
      <c r="B375" s="305" t="str">
        <f ca="1"/>
        <v>Friendship Central School District</v>
      </c>
      <c r="C375" s="307">
        <f>IF(COUNTIF(CONTROL!$B$99:$B$148,'Funding by District'!D212)&gt;=1,"",ROW()-163)</f>
        <v>212</v>
      </c>
      <c r="G375" s="67"/>
    </row>
    <row r="376" spans="2:7">
      <c r="B376" s="305" t="str">
        <f ca="1"/>
        <v>Frontier Central School District</v>
      </c>
      <c r="C376" s="307">
        <f>IF(COUNTIF(CONTROL!$B$99:$B$148,'Funding by District'!D213)&gt;=1,"",ROW()-163)</f>
        <v>213</v>
      </c>
      <c r="G376" s="67"/>
    </row>
    <row r="377" spans="2:7">
      <c r="B377" s="305" t="str">
        <f ca="1"/>
        <v>Fulton City School District</v>
      </c>
      <c r="C377" s="307">
        <f>IF(COUNTIF(CONTROL!$B$99:$B$148,'Funding by District'!D214)&gt;=1,"",ROW()-163)</f>
        <v>214</v>
      </c>
      <c r="G377" s="67"/>
    </row>
    <row r="378" spans="2:7">
      <c r="B378" s="305" t="str">
        <f ca="1"/>
        <v>Galway Central School District</v>
      </c>
      <c r="C378" s="307">
        <f>IF(COUNTIF(CONTROL!$B$99:$B$148,'Funding by District'!D215)&gt;=1,"",ROW()-163)</f>
        <v>215</v>
      </c>
      <c r="G378" s="67"/>
    </row>
    <row r="379" spans="2:7">
      <c r="B379" s="305" t="str">
        <f ca="1"/>
        <v>Gananda Central School District</v>
      </c>
      <c r="C379" s="307">
        <f>IF(COUNTIF(CONTROL!$B$99:$B$148,'Funding by District'!D216)&gt;=1,"",ROW()-163)</f>
        <v>216</v>
      </c>
      <c r="G379" s="67"/>
    </row>
    <row r="380" spans="2:7">
      <c r="B380" s="305" t="str">
        <f ca="1"/>
        <v>Garden City Union Free School District</v>
      </c>
      <c r="C380" s="307">
        <f>IF(COUNTIF(CONTROL!$B$99:$B$148,'Funding by District'!D217)&gt;=1,"",ROW()-163)</f>
        <v>217</v>
      </c>
      <c r="G380" s="67"/>
    </row>
    <row r="381" spans="2:7">
      <c r="B381" s="305" t="str">
        <f ca="1"/>
        <v>Garrison Union Free School District</v>
      </c>
      <c r="C381" s="307">
        <f>IF(COUNTIF(CONTROL!$B$99:$B$148,'Funding by District'!D218)&gt;=1,"",ROW()-163)</f>
        <v>218</v>
      </c>
      <c r="G381" s="67"/>
    </row>
    <row r="382" spans="2:7">
      <c r="B382" s="305" t="str">
        <f ca="1"/>
        <v>Gates-Chili Central School District</v>
      </c>
      <c r="C382" s="307">
        <f>IF(COUNTIF(CONTROL!$B$99:$B$148,'Funding by District'!D219)&gt;=1,"",ROW()-163)</f>
        <v>219</v>
      </c>
      <c r="G382" s="67"/>
    </row>
    <row r="383" spans="2:7">
      <c r="B383" s="305" t="str">
        <f ca="1"/>
        <v>General Brown Central School District</v>
      </c>
      <c r="C383" s="307">
        <f>IF(COUNTIF(CONTROL!$B$99:$B$148,'Funding by District'!D220)&gt;=1,"",ROW()-163)</f>
        <v>220</v>
      </c>
      <c r="G383" s="67"/>
    </row>
    <row r="384" spans="2:7">
      <c r="B384" s="305" t="str">
        <f ca="1"/>
        <v>Genesee Valley Central School District</v>
      </c>
      <c r="C384" s="307">
        <f>IF(COUNTIF(CONTROL!$B$99:$B$148,'Funding by District'!D221)&gt;=1,"",ROW()-163)</f>
        <v>221</v>
      </c>
      <c r="G384" s="67"/>
    </row>
    <row r="385" spans="2:7">
      <c r="B385" s="305" t="str">
        <f ca="1"/>
        <v>Geneseo Central School District</v>
      </c>
      <c r="C385" s="307">
        <f>IF(COUNTIF(CONTROL!$B$99:$B$148,'Funding by District'!D222)&gt;=1,"",ROW()-163)</f>
        <v>222</v>
      </c>
      <c r="G385" s="67"/>
    </row>
    <row r="386" spans="2:7">
      <c r="B386" s="305" t="str">
        <f ca="1"/>
        <v>Geneva City School District</v>
      </c>
      <c r="C386" s="307">
        <f>IF(COUNTIF(CONTROL!$B$99:$B$148,'Funding by District'!D223)&gt;=1,"",ROW()-163)</f>
        <v>223</v>
      </c>
      <c r="G386" s="67"/>
    </row>
    <row r="387" spans="2:7">
      <c r="B387" s="305" t="str">
        <f ca="1"/>
        <v>Germantown Central School District</v>
      </c>
      <c r="C387" s="307">
        <f>IF(COUNTIF(CONTROL!$B$99:$B$148,'Funding by District'!D224)&gt;=1,"",ROW()-163)</f>
        <v>224</v>
      </c>
      <c r="G387" s="67"/>
    </row>
    <row r="388" spans="2:7">
      <c r="B388" s="305" t="str">
        <f ca="1"/>
        <v>Gilbertsville-Mount Upton Central School District</v>
      </c>
      <c r="C388" s="307">
        <f>IF(COUNTIF(CONTROL!$B$99:$B$148,'Funding by District'!D225)&gt;=1,"",ROW()-163)</f>
        <v>225</v>
      </c>
      <c r="G388" s="67"/>
    </row>
    <row r="389" spans="2:7">
      <c r="B389" s="305" t="str">
        <f ca="1"/>
        <v>Gilboa-Conesville Central School District</v>
      </c>
      <c r="C389" s="307">
        <f>IF(COUNTIF(CONTROL!$B$99:$B$148,'Funding by District'!D226)&gt;=1,"",ROW()-163)</f>
        <v>226</v>
      </c>
      <c r="G389" s="67"/>
    </row>
    <row r="390" spans="2:7">
      <c r="B390" s="305" t="str">
        <f ca="1"/>
        <v>Glen Cove City School District</v>
      </c>
      <c r="C390" s="307">
        <f>IF(COUNTIF(CONTROL!$B$99:$B$148,'Funding by District'!D227)&gt;=1,"",ROW()-163)</f>
        <v>227</v>
      </c>
      <c r="G390" s="67"/>
    </row>
    <row r="391" spans="2:7">
      <c r="B391" s="305" t="str">
        <f ca="1"/>
        <v>Glens Falls City School District</v>
      </c>
      <c r="C391" s="307">
        <f>IF(COUNTIF(CONTROL!$B$99:$B$148,'Funding by District'!D228)&gt;=1,"",ROW()-163)</f>
        <v>228</v>
      </c>
      <c r="G391" s="67"/>
    </row>
    <row r="392" spans="2:7">
      <c r="B392" s="305" t="str">
        <f ca="1"/>
        <v>Gloversville Enlarged City School District</v>
      </c>
      <c r="C392" s="307">
        <f>IF(COUNTIF(CONTROL!$B$99:$B$148,'Funding by District'!D229)&gt;=1,"",ROW()-163)</f>
        <v>229</v>
      </c>
      <c r="G392" s="67"/>
    </row>
    <row r="393" spans="2:7">
      <c r="B393" s="305" t="str">
        <f ca="1"/>
        <v>Goshen Central School District</v>
      </c>
      <c r="C393" s="307">
        <f>IF(COUNTIF(CONTROL!$B$99:$B$148,'Funding by District'!D230)&gt;=1,"",ROW()-163)</f>
        <v>230</v>
      </c>
      <c r="G393" s="67"/>
    </row>
    <row r="394" spans="2:7">
      <c r="B394" s="305" t="str">
        <f ca="1"/>
        <v>Gouverneur Central School District</v>
      </c>
      <c r="C394" s="307">
        <f>IF(COUNTIF(CONTROL!$B$99:$B$148,'Funding by District'!D231)&gt;=1,"",ROW()-163)</f>
        <v>231</v>
      </c>
      <c r="G394" s="67"/>
    </row>
    <row r="395" spans="2:7">
      <c r="B395" s="305" t="str">
        <f ca="1"/>
        <v>Gowanda Central School District</v>
      </c>
      <c r="C395" s="307">
        <f>IF(COUNTIF(CONTROL!$B$99:$B$148,'Funding by District'!D232)&gt;=1,"",ROW()-163)</f>
        <v>232</v>
      </c>
      <c r="G395" s="67"/>
    </row>
    <row r="396" spans="2:7">
      <c r="B396" s="305" t="str">
        <f ca="1"/>
        <v>Grand Island Central School District</v>
      </c>
      <c r="C396" s="307">
        <f>IF(COUNTIF(CONTROL!$B$99:$B$148,'Funding by District'!D233)&gt;=1,"",ROW()-163)</f>
        <v>233</v>
      </c>
      <c r="G396" s="67"/>
    </row>
    <row r="397" spans="2:7">
      <c r="B397" s="305" t="str">
        <f ca="1"/>
        <v>Granville Central School District</v>
      </c>
      <c r="C397" s="307">
        <f>IF(COUNTIF(CONTROL!$B$99:$B$148,'Funding by District'!D234)&gt;=1,"",ROW()-163)</f>
        <v>234</v>
      </c>
      <c r="G397" s="67"/>
    </row>
    <row r="398" spans="2:7">
      <c r="B398" s="305" t="str">
        <f ca="1"/>
        <v>Great Neck Union Free School District</v>
      </c>
      <c r="C398" s="307">
        <f>IF(COUNTIF(CONTROL!$B$99:$B$148,'Funding by District'!D235)&gt;=1,"",ROW()-163)</f>
        <v>235</v>
      </c>
      <c r="G398" s="67"/>
    </row>
    <row r="399" spans="2:7">
      <c r="B399" s="305" t="str">
        <f ca="1"/>
        <v>Greece Central School District</v>
      </c>
      <c r="C399" s="307">
        <f>IF(COUNTIF(CONTROL!$B$99:$B$148,'Funding by District'!D236)&gt;=1,"",ROW()-163)</f>
        <v>236</v>
      </c>
      <c r="G399" s="67"/>
    </row>
    <row r="400" spans="2:7">
      <c r="B400" s="305" t="str">
        <f ca="1"/>
        <v>Green Island Union Free School District</v>
      </c>
      <c r="C400" s="307">
        <f>IF(COUNTIF(CONTROL!$B$99:$B$148,'Funding by District'!D237)&gt;=1,"",ROW()-163)</f>
        <v>237</v>
      </c>
      <c r="G400" s="67"/>
    </row>
    <row r="401" spans="2:7">
      <c r="B401" s="305" t="str">
        <f ca="1"/>
        <v>Greenburgh Central 7 School District</v>
      </c>
      <c r="C401" s="307">
        <f>IF(COUNTIF(CONTROL!$B$99:$B$148,'Funding by District'!D238)&gt;=1,"",ROW()-163)</f>
        <v>238</v>
      </c>
      <c r="G401" s="67"/>
    </row>
    <row r="402" spans="2:7">
      <c r="B402" s="305" t="str">
        <f ca="1"/>
        <v>Greene Central School District</v>
      </c>
      <c r="C402" s="307">
        <f>IF(COUNTIF(CONTROL!$B$99:$B$148,'Funding by District'!D239)&gt;=1,"",ROW()-163)</f>
        <v>239</v>
      </c>
      <c r="G402" s="67"/>
    </row>
    <row r="403" spans="2:7">
      <c r="B403" s="305" t="str">
        <f ca="1"/>
        <v>Greenport Union Free School District</v>
      </c>
      <c r="C403" s="307">
        <f>IF(COUNTIF(CONTROL!$B$99:$B$148,'Funding by District'!D240)&gt;=1,"",ROW()-163)</f>
        <v>240</v>
      </c>
      <c r="G403" s="67"/>
    </row>
    <row r="404" spans="2:7">
      <c r="B404" s="305" t="str">
        <f ca="1"/>
        <v>Greenville Central School District</v>
      </c>
      <c r="C404" s="307">
        <f>IF(COUNTIF(CONTROL!$B$99:$B$148,'Funding by District'!D241)&gt;=1,"",ROW()-163)</f>
        <v>241</v>
      </c>
      <c r="G404" s="67"/>
    </row>
    <row r="405" spans="2:7">
      <c r="B405" s="305" t="str">
        <f ca="1"/>
        <v>Greenwich Central School District</v>
      </c>
      <c r="C405" s="307">
        <f>IF(COUNTIF(CONTROL!$B$99:$B$148,'Funding by District'!D242)&gt;=1,"",ROW()-163)</f>
        <v>242</v>
      </c>
      <c r="G405" s="67"/>
    </row>
    <row r="406" spans="2:7">
      <c r="B406" s="305" t="str">
        <f ca="1"/>
        <v>Greenwood Lake Union Free School District</v>
      </c>
      <c r="C406" s="307">
        <f>IF(COUNTIF(CONTROL!$B$99:$B$148,'Funding by District'!D243)&gt;=1,"",ROW()-163)</f>
        <v>243</v>
      </c>
      <c r="G406" s="67"/>
    </row>
    <row r="407" spans="2:7">
      <c r="B407" s="305" t="str">
        <f ca="1"/>
        <v>Groton Central School District</v>
      </c>
      <c r="C407" s="307">
        <f>IF(COUNTIF(CONTROL!$B$99:$B$148,'Funding by District'!D244)&gt;=1,"",ROW()-163)</f>
        <v>244</v>
      </c>
      <c r="G407" s="67"/>
    </row>
    <row r="408" spans="2:7">
      <c r="B408" s="305" t="str">
        <f ca="1"/>
        <v>Guilderland Central School District</v>
      </c>
      <c r="C408" s="307">
        <f>IF(COUNTIF(CONTROL!$B$99:$B$148,'Funding by District'!D245)&gt;=1,"",ROW()-163)</f>
        <v>245</v>
      </c>
      <c r="G408" s="67"/>
    </row>
    <row r="409" spans="2:7">
      <c r="B409" s="305" t="str">
        <f ca="1"/>
        <v>Hadley-Luzerne Central School District</v>
      </c>
      <c r="C409" s="307">
        <f>IF(COUNTIF(CONTROL!$B$99:$B$148,'Funding by District'!D246)&gt;=1,"",ROW()-163)</f>
        <v>246</v>
      </c>
      <c r="G409" s="67"/>
    </row>
    <row r="410" spans="2:7">
      <c r="B410" s="305" t="str">
        <f ca="1"/>
        <v>Haldane Central School District</v>
      </c>
      <c r="C410" s="307">
        <f>IF(COUNTIF(CONTROL!$B$99:$B$148,'Funding by District'!D247)&gt;=1,"",ROW()-163)</f>
        <v>247</v>
      </c>
      <c r="G410" s="67"/>
    </row>
    <row r="411" spans="2:7">
      <c r="B411" s="305" t="str">
        <f ca="1"/>
        <v>Half Hollow Hills Central School District</v>
      </c>
      <c r="C411" s="307">
        <f>IF(COUNTIF(CONTROL!$B$99:$B$148,'Funding by District'!D248)&gt;=1,"",ROW()-163)</f>
        <v>248</v>
      </c>
      <c r="G411" s="67"/>
    </row>
    <row r="412" spans="2:7">
      <c r="B412" s="305" t="str">
        <f ca="1"/>
        <v>Hamburg Central School District</v>
      </c>
      <c r="C412" s="307">
        <f>IF(COUNTIF(CONTROL!$B$99:$B$148,'Funding by District'!D249)&gt;=1,"",ROW()-163)</f>
        <v>249</v>
      </c>
      <c r="G412" s="67"/>
    </row>
    <row r="413" spans="2:7">
      <c r="B413" s="305" t="str">
        <f ca="1"/>
        <v>Hamilton Central School District</v>
      </c>
      <c r="C413" s="307">
        <f>IF(COUNTIF(CONTROL!$B$99:$B$148,'Funding by District'!D250)&gt;=1,"",ROW()-163)</f>
        <v>250</v>
      </c>
      <c r="G413" s="67"/>
    </row>
    <row r="414" spans="2:7">
      <c r="B414" s="305" t="str">
        <f ca="1"/>
        <v>Hammond Central School District</v>
      </c>
      <c r="C414" s="307">
        <f>IF(COUNTIF(CONTROL!$B$99:$B$148,'Funding by District'!D251)&gt;=1,"",ROW()-163)</f>
        <v>251</v>
      </c>
      <c r="G414" s="67"/>
    </row>
    <row r="415" spans="2:7">
      <c r="B415" s="305" t="str">
        <f ca="1"/>
        <v>Hammondsport Central School District</v>
      </c>
      <c r="C415" s="307">
        <f>IF(COUNTIF(CONTROL!$B$99:$B$148,'Funding by District'!D252)&gt;=1,"",ROW()-163)</f>
        <v>252</v>
      </c>
      <c r="G415" s="67"/>
    </row>
    <row r="416" spans="2:7">
      <c r="B416" s="305" t="str">
        <f ca="1"/>
        <v>Hampton Bays Union Free School District</v>
      </c>
      <c r="C416" s="307">
        <f>IF(COUNTIF(CONTROL!$B$99:$B$148,'Funding by District'!D253)&gt;=1,"",ROW()-163)</f>
        <v>253</v>
      </c>
      <c r="G416" s="67"/>
    </row>
    <row r="417" spans="2:7">
      <c r="B417" s="305" t="str">
        <f ca="1"/>
        <v>Hancock Central School District</v>
      </c>
      <c r="C417" s="307">
        <f>IF(COUNTIF(CONTROL!$B$99:$B$148,'Funding by District'!D254)&gt;=1,"",ROW()-163)</f>
        <v>254</v>
      </c>
      <c r="G417" s="67"/>
    </row>
    <row r="418" spans="2:7">
      <c r="B418" s="305" t="str">
        <f ca="1"/>
        <v>Hannibal Central School District</v>
      </c>
      <c r="C418" s="307">
        <f>IF(COUNTIF(CONTROL!$B$99:$B$148,'Funding by District'!D255)&gt;=1,"",ROW()-163)</f>
        <v>255</v>
      </c>
      <c r="G418" s="67"/>
    </row>
    <row r="419" spans="2:7">
      <c r="B419" s="305" t="str">
        <f ca="1"/>
        <v>Harborfields Central School District</v>
      </c>
      <c r="C419" s="307">
        <f>IF(COUNTIF(CONTROL!$B$99:$B$148,'Funding by District'!D256)&gt;=1,"",ROW()-163)</f>
        <v>256</v>
      </c>
      <c r="G419" s="67"/>
    </row>
    <row r="420" spans="2:7">
      <c r="B420" s="305" t="str">
        <f ca="1"/>
        <v>Harpursville Central School District</v>
      </c>
      <c r="C420" s="307">
        <f>IF(COUNTIF(CONTROL!$B$99:$B$148,'Funding by District'!D257)&gt;=1,"",ROW()-163)</f>
        <v>257</v>
      </c>
      <c r="G420" s="67"/>
    </row>
    <row r="421" spans="2:7">
      <c r="B421" s="305" t="str">
        <f ca="1"/>
        <v>Harrison Central School District</v>
      </c>
      <c r="C421" s="307">
        <f>IF(COUNTIF(CONTROL!$B$99:$B$148,'Funding by District'!D258)&gt;=1,"",ROW()-163)</f>
        <v>258</v>
      </c>
      <c r="G421" s="67"/>
    </row>
    <row r="422" spans="2:7">
      <c r="B422" s="305" t="str">
        <f ca="1"/>
        <v>Harrisville Central School District</v>
      </c>
      <c r="C422" s="307">
        <f>IF(COUNTIF(CONTROL!$B$99:$B$148,'Funding by District'!D259)&gt;=1,"",ROW()-163)</f>
        <v>259</v>
      </c>
      <c r="G422" s="67"/>
    </row>
    <row r="423" spans="2:7">
      <c r="B423" s="305" t="str">
        <f ca="1"/>
        <v>Hartford Central School District</v>
      </c>
      <c r="C423" s="307">
        <f>IF(COUNTIF(CONTROL!$B$99:$B$148,'Funding by District'!D260)&gt;=1,"",ROW()-163)</f>
        <v>260</v>
      </c>
      <c r="G423" s="67"/>
    </row>
    <row r="424" spans="2:7">
      <c r="B424" s="305" t="str">
        <f ca="1"/>
        <v>Hastings-On-Hudson Union Free School District</v>
      </c>
      <c r="C424" s="307">
        <f>IF(COUNTIF(CONTROL!$B$99:$B$148,'Funding by District'!D261)&gt;=1,"",ROW()-163)</f>
        <v>261</v>
      </c>
      <c r="G424" s="67"/>
    </row>
    <row r="425" spans="2:7">
      <c r="B425" s="305" t="str">
        <f ca="1"/>
        <v>Hauppauge Union Free School District</v>
      </c>
      <c r="C425" s="307">
        <f>IF(COUNTIF(CONTROL!$B$99:$B$148,'Funding by District'!D262)&gt;=1,"",ROW()-163)</f>
        <v>262</v>
      </c>
      <c r="G425" s="67"/>
    </row>
    <row r="426" spans="2:7">
      <c r="B426" s="305" t="str">
        <f ca="1"/>
        <v>Hempstead Union Free School District</v>
      </c>
      <c r="C426" s="307">
        <f>IF(COUNTIF(CONTROL!$B$99:$B$148,'Funding by District'!D263)&gt;=1,"",ROW()-163)</f>
        <v>263</v>
      </c>
      <c r="G426" s="67"/>
    </row>
    <row r="427" spans="2:7">
      <c r="B427" s="305" t="str">
        <f ca="1"/>
        <v>Hendrick Hudson Central School District</v>
      </c>
      <c r="C427" s="307">
        <f>IF(COUNTIF(CONTROL!$B$99:$B$148,'Funding by District'!D264)&gt;=1,"",ROW()-163)</f>
        <v>264</v>
      </c>
      <c r="G427" s="67"/>
    </row>
    <row r="428" spans="2:7">
      <c r="B428" s="305" t="str">
        <f ca="1"/>
        <v>Herkimer Central School District</v>
      </c>
      <c r="C428" s="307">
        <f>IF(COUNTIF(CONTROL!$B$99:$B$148,'Funding by District'!D265)&gt;=1,"",ROW()-163)</f>
        <v>265</v>
      </c>
      <c r="G428" s="67"/>
    </row>
    <row r="429" spans="2:7">
      <c r="B429" s="305" t="str">
        <f ca="1"/>
        <v>Hermon Dekalb Central School District</v>
      </c>
      <c r="C429" s="307">
        <f>IF(COUNTIF(CONTROL!$B$99:$B$148,'Funding by District'!D266)&gt;=1,"",ROW()-163)</f>
        <v>266</v>
      </c>
      <c r="G429" s="67"/>
    </row>
    <row r="430" spans="2:7">
      <c r="B430" s="305" t="str">
        <f ca="1"/>
        <v>Herricks Union Free School District</v>
      </c>
      <c r="C430" s="307">
        <f>IF(COUNTIF(CONTROL!$B$99:$B$148,'Funding by District'!D267)&gt;=1,"",ROW()-163)</f>
        <v>267</v>
      </c>
      <c r="G430" s="67"/>
    </row>
    <row r="431" spans="2:7">
      <c r="B431" s="305" t="str">
        <f ca="1"/>
        <v>Heuvelton Central School District</v>
      </c>
      <c r="C431" s="307">
        <f>IF(COUNTIF(CONTROL!$B$99:$B$148,'Funding by District'!D268)&gt;=1,"",ROW()-163)</f>
        <v>268</v>
      </c>
      <c r="G431" s="67"/>
    </row>
    <row r="432" spans="2:7">
      <c r="B432" s="305" t="str">
        <f ca="1"/>
        <v>Hewlett-Woodmere Union Free School District</v>
      </c>
      <c r="C432" s="307">
        <f>IF(COUNTIF(CONTROL!$B$99:$B$148,'Funding by District'!D269)&gt;=1,"",ROW()-163)</f>
        <v>269</v>
      </c>
      <c r="G432" s="67"/>
    </row>
    <row r="433" spans="2:7">
      <c r="B433" s="305" t="str">
        <f ca="1"/>
        <v>Hicksville Union Free School District</v>
      </c>
      <c r="C433" s="307">
        <f>IF(COUNTIF(CONTROL!$B$99:$B$148,'Funding by District'!D270)&gt;=1,"",ROW()-163)</f>
        <v>270</v>
      </c>
      <c r="G433" s="67"/>
    </row>
    <row r="434" spans="2:7">
      <c r="B434" s="305" t="str">
        <f ca="1"/>
        <v>Highland Central School District</v>
      </c>
      <c r="C434" s="307">
        <f>IF(COUNTIF(CONTROL!$B$99:$B$148,'Funding by District'!D271)&gt;=1,"",ROW()-163)</f>
        <v>271</v>
      </c>
      <c r="G434" s="67"/>
    </row>
    <row r="435" spans="2:7">
      <c r="B435" s="305" t="str">
        <f ca="1"/>
        <v>Highland Falls-Fort Montgomery Central School District</v>
      </c>
      <c r="C435" s="307">
        <f>IF(COUNTIF(CONTROL!$B$99:$B$148,'Funding by District'!D272)&gt;=1,"",ROW()-163)</f>
        <v>272</v>
      </c>
      <c r="G435" s="67"/>
    </row>
    <row r="436" spans="2:7">
      <c r="B436" s="305" t="str">
        <f ca="1"/>
        <v>Hilton Central School District</v>
      </c>
      <c r="C436" s="307">
        <f>IF(COUNTIF(CONTROL!$B$99:$B$148,'Funding by District'!D273)&gt;=1,"",ROW()-163)</f>
        <v>273</v>
      </c>
      <c r="G436" s="67"/>
    </row>
    <row r="437" spans="2:7">
      <c r="B437" s="305" t="str">
        <f ca="1"/>
        <v>Hinsdale Central School District</v>
      </c>
      <c r="C437" s="307">
        <f>IF(COUNTIF(CONTROL!$B$99:$B$148,'Funding by District'!D274)&gt;=1,"",ROW()-163)</f>
        <v>274</v>
      </c>
      <c r="G437" s="67"/>
    </row>
    <row r="438" spans="2:7">
      <c r="B438" s="305" t="str">
        <f ca="1"/>
        <v>Holland Central School District</v>
      </c>
      <c r="C438" s="307">
        <f>IF(COUNTIF(CONTROL!$B$99:$B$148,'Funding by District'!D275)&gt;=1,"",ROW()-163)</f>
        <v>275</v>
      </c>
      <c r="G438" s="67"/>
    </row>
    <row r="439" spans="2:7">
      <c r="B439" s="305" t="str">
        <f ca="1"/>
        <v>Holland Patent Central School District</v>
      </c>
      <c r="C439" s="307">
        <f>IF(COUNTIF(CONTROL!$B$99:$B$148,'Funding by District'!D276)&gt;=1,"",ROW()-163)</f>
        <v>276</v>
      </c>
    </row>
    <row r="440" spans="2:7">
      <c r="B440" s="305" t="str">
        <f ca="1"/>
        <v>Holley Central School District</v>
      </c>
      <c r="C440" s="307">
        <f>IF(COUNTIF(CONTROL!$B$99:$B$148,'Funding by District'!D277)&gt;=1,"",ROW()-163)</f>
        <v>277</v>
      </c>
    </row>
    <row r="441" spans="2:7">
      <c r="B441" s="305" t="str">
        <f ca="1"/>
        <v>Homer Central School District</v>
      </c>
      <c r="C441" s="307">
        <f>IF(COUNTIF(CONTROL!$B$99:$B$148,'Funding by District'!D278)&gt;=1,"",ROW()-163)</f>
        <v>278</v>
      </c>
    </row>
    <row r="442" spans="2:7">
      <c r="B442" s="305" t="str">
        <f ca="1"/>
        <v>Honeoye Central School District</v>
      </c>
      <c r="C442" s="307">
        <f>IF(COUNTIF(CONTROL!$B$99:$B$148,'Funding by District'!D279)&gt;=1,"",ROW()-163)</f>
        <v>279</v>
      </c>
    </row>
    <row r="443" spans="2:7">
      <c r="B443" s="305" t="str">
        <f ca="1"/>
        <v>Honeoye Falls-Lima Central School District</v>
      </c>
      <c r="C443" s="307">
        <f>IF(COUNTIF(CONTROL!$B$99:$B$148,'Funding by District'!D280)&gt;=1,"",ROW()-163)</f>
        <v>280</v>
      </c>
    </row>
    <row r="444" spans="2:7">
      <c r="B444" s="305" t="str">
        <f ca="1"/>
        <v>Hoosic Valley Central School District</v>
      </c>
      <c r="C444" s="307">
        <f>IF(COUNTIF(CONTROL!$B$99:$B$148,'Funding by District'!D281)&gt;=1,"",ROW()-163)</f>
        <v>281</v>
      </c>
    </row>
    <row r="445" spans="2:7">
      <c r="B445" s="305" t="str">
        <f ca="1"/>
        <v>Hoosick Falls Central School District</v>
      </c>
      <c r="C445" s="307">
        <f>IF(COUNTIF(CONTROL!$B$99:$B$148,'Funding by District'!D282)&gt;=1,"",ROW()-163)</f>
        <v>282</v>
      </c>
    </row>
    <row r="446" spans="2:7">
      <c r="B446" s="305" t="str">
        <f ca="1"/>
        <v>Hornell City School District</v>
      </c>
      <c r="C446" s="307">
        <f>IF(COUNTIF(CONTROL!$B$99:$B$148,'Funding by District'!D283)&gt;=1,"",ROW()-163)</f>
        <v>283</v>
      </c>
    </row>
    <row r="447" spans="2:7">
      <c r="B447" s="305" t="str">
        <f ca="1"/>
        <v>Horseheads Central School District</v>
      </c>
      <c r="C447" s="307">
        <f>IF(COUNTIF(CONTROL!$B$99:$B$148,'Funding by District'!D284)&gt;=1,"",ROW()-163)</f>
        <v>284</v>
      </c>
    </row>
    <row r="448" spans="2:7">
      <c r="B448" s="305" t="str">
        <f ca="1"/>
        <v>Hudson City School District</v>
      </c>
      <c r="C448" s="307">
        <f>IF(COUNTIF(CONTROL!$B$99:$B$148,'Funding by District'!D285)&gt;=1,"",ROW()-163)</f>
        <v>285</v>
      </c>
    </row>
    <row r="449" spans="2:3">
      <c r="B449" s="305" t="str">
        <f ca="1"/>
        <v>Hudson Falls Central School District</v>
      </c>
      <c r="C449" s="307">
        <f>IF(COUNTIF(CONTROL!$B$99:$B$148,'Funding by District'!D286)&gt;=1,"",ROW()-163)</f>
        <v>286</v>
      </c>
    </row>
    <row r="450" spans="2:3">
      <c r="B450" s="305" t="str">
        <f ca="1"/>
        <v>Hunter-Tannersville Central School District</v>
      </c>
      <c r="C450" s="307">
        <f>IF(COUNTIF(CONTROL!$B$99:$B$148,'Funding by District'!D287)&gt;=1,"",ROW()-163)</f>
        <v>287</v>
      </c>
    </row>
    <row r="451" spans="2:3">
      <c r="B451" s="305" t="str">
        <f ca="1"/>
        <v>Huntington Union Free School District</v>
      </c>
      <c r="C451" s="307">
        <f>IF(COUNTIF(CONTROL!$B$99:$B$148,'Funding by District'!D288)&gt;=1,"",ROW()-163)</f>
        <v>288</v>
      </c>
    </row>
    <row r="452" spans="2:3">
      <c r="B452" s="305" t="str">
        <f ca="1"/>
        <v>Hyde Park Central School District</v>
      </c>
      <c r="C452" s="307">
        <f>IF(COUNTIF(CONTROL!$B$99:$B$148,'Funding by District'!D289)&gt;=1,"",ROW()-163)</f>
        <v>289</v>
      </c>
    </row>
    <row r="453" spans="2:3">
      <c r="B453" s="305" t="str">
        <f ca="1"/>
        <v>Ichabod Crane Central School District</v>
      </c>
      <c r="C453" s="307">
        <f>IF(COUNTIF(CONTROL!$B$99:$B$148,'Funding by District'!D290)&gt;=1,"",ROW()-163)</f>
        <v>290</v>
      </c>
    </row>
    <row r="454" spans="2:3">
      <c r="B454" s="305" t="str">
        <f ca="1"/>
        <v>Indian Lake Central School District</v>
      </c>
      <c r="C454" s="307">
        <f>IF(COUNTIF(CONTROL!$B$99:$B$148,'Funding by District'!D291)&gt;=1,"",ROW()-163)</f>
        <v>291</v>
      </c>
    </row>
    <row r="455" spans="2:3">
      <c r="B455" s="305" t="str">
        <f ca="1"/>
        <v>Indian River Central School District</v>
      </c>
      <c r="C455" s="307">
        <f>IF(COUNTIF(CONTROL!$B$99:$B$148,'Funding by District'!D292)&gt;=1,"",ROW()-163)</f>
        <v>292</v>
      </c>
    </row>
    <row r="456" spans="2:3">
      <c r="B456" s="305" t="str">
        <f ca="1"/>
        <v>Inlet Common School District</v>
      </c>
      <c r="C456" s="307">
        <f>IF(COUNTIF(CONTROL!$B$99:$B$148,'Funding by District'!D293)&gt;=1,"",ROW()-163)</f>
        <v>293</v>
      </c>
    </row>
    <row r="457" spans="2:3">
      <c r="B457" s="305" t="str">
        <f ca="1"/>
        <v>Iroquois Central School District</v>
      </c>
      <c r="C457" s="307">
        <f>IF(COUNTIF(CONTROL!$B$99:$B$148,'Funding by District'!D294)&gt;=1,"",ROW()-163)</f>
        <v>294</v>
      </c>
    </row>
    <row r="458" spans="2:3">
      <c r="B458" s="305" t="str">
        <f ca="1"/>
        <v>Irvington Union Free School District</v>
      </c>
      <c r="C458" s="307">
        <f>IF(COUNTIF(CONTROL!$B$99:$B$148,'Funding by District'!D295)&gt;=1,"",ROW()-163)</f>
        <v>295</v>
      </c>
    </row>
    <row r="459" spans="2:3">
      <c r="B459" s="305" t="str">
        <f ca="1"/>
        <v>Island Park Union Free School District</v>
      </c>
      <c r="C459" s="307">
        <f>IF(COUNTIF(CONTROL!$B$99:$B$148,'Funding by District'!D296)&gt;=1,"",ROW()-163)</f>
        <v>296</v>
      </c>
    </row>
    <row r="460" spans="2:3">
      <c r="B460" s="305" t="str">
        <f ca="1"/>
        <v>Island Trees Union Free School District</v>
      </c>
      <c r="C460" s="307">
        <f>IF(COUNTIF(CONTROL!$B$99:$B$148,'Funding by District'!D297)&gt;=1,"",ROW()-163)</f>
        <v>297</v>
      </c>
    </row>
    <row r="461" spans="2:3">
      <c r="B461" s="305" t="str">
        <f ca="1"/>
        <v>Islip Union Free School District</v>
      </c>
      <c r="C461" s="307">
        <f>IF(COUNTIF(CONTROL!$B$99:$B$148,'Funding by District'!D298)&gt;=1,"",ROW()-163)</f>
        <v>298</v>
      </c>
    </row>
    <row r="462" spans="2:3">
      <c r="B462" s="305" t="str">
        <f ca="1"/>
        <v>Ithaca City School District</v>
      </c>
      <c r="C462" s="307">
        <f>IF(COUNTIF(CONTROL!$B$99:$B$148,'Funding by District'!D299)&gt;=1,"",ROW()-163)</f>
        <v>299</v>
      </c>
    </row>
    <row r="463" spans="2:3">
      <c r="B463" s="305" t="str">
        <f ca="1"/>
        <v>Jamestown City School District</v>
      </c>
      <c r="C463" s="307">
        <f>IF(COUNTIF(CONTROL!$B$99:$B$148,'Funding by District'!D300)&gt;=1,"",ROW()-163)</f>
        <v>300</v>
      </c>
    </row>
    <row r="464" spans="2:3">
      <c r="B464" s="305" t="str">
        <f ca="1"/>
        <v>Jamesville-Dewitt Central School District</v>
      </c>
      <c r="C464" s="307">
        <f>IF(COUNTIF(CONTROL!$B$99:$B$148,'Funding by District'!D301)&gt;=1,"",ROW()-163)</f>
        <v>301</v>
      </c>
    </row>
    <row r="465" spans="2:3">
      <c r="B465" s="305" t="str">
        <f ca="1"/>
        <v>Jasper-Troupsburg Central School District</v>
      </c>
      <c r="C465" s="307">
        <f>IF(COUNTIF(CONTROL!$B$99:$B$148,'Funding by District'!D302)&gt;=1,"",ROW()-163)</f>
        <v>302</v>
      </c>
    </row>
    <row r="466" spans="2:3">
      <c r="B466" s="305" t="str">
        <f ca="1"/>
        <v>Jefferson Central School District</v>
      </c>
      <c r="C466" s="307">
        <f>IF(COUNTIF(CONTROL!$B$99:$B$148,'Funding by District'!D303)&gt;=1,"",ROW()-163)</f>
        <v>303</v>
      </c>
    </row>
    <row r="467" spans="2:3">
      <c r="B467" s="305" t="str">
        <f ca="1"/>
        <v>Jericho Union Free School District</v>
      </c>
      <c r="C467" s="307">
        <f>IF(COUNTIF(CONTROL!$B$99:$B$148,'Funding by District'!D304)&gt;=1,"",ROW()-163)</f>
        <v>304</v>
      </c>
    </row>
    <row r="468" spans="2:3">
      <c r="B468" s="305" t="str">
        <f ca="1"/>
        <v>Johnsburg Central School District</v>
      </c>
      <c r="C468" s="307">
        <f>IF(COUNTIF(CONTROL!$B$99:$B$148,'Funding by District'!D305)&gt;=1,"",ROW()-163)</f>
        <v>305</v>
      </c>
    </row>
    <row r="469" spans="2:3">
      <c r="B469" s="305" t="str">
        <f ca="1"/>
        <v>Johnson City Central School District</v>
      </c>
      <c r="C469" s="307">
        <f>IF(COUNTIF(CONTROL!$B$99:$B$148,'Funding by District'!D306)&gt;=1,"",ROW()-163)</f>
        <v>306</v>
      </c>
    </row>
    <row r="470" spans="2:3">
      <c r="B470" s="305" t="str">
        <f ca="1"/>
        <v>Johnstown City School District</v>
      </c>
      <c r="C470" s="307">
        <f>IF(COUNTIF(CONTROL!$B$99:$B$148,'Funding by District'!D307)&gt;=1,"",ROW()-163)</f>
        <v>307</v>
      </c>
    </row>
    <row r="471" spans="2:3">
      <c r="B471" s="305" t="str">
        <f ca="1"/>
        <v>Jordan-Elbridge Central School District</v>
      </c>
      <c r="C471" s="307">
        <f>IF(COUNTIF(CONTROL!$B$99:$B$148,'Funding by District'!D308)&gt;=1,"",ROW()-163)</f>
        <v>308</v>
      </c>
    </row>
    <row r="472" spans="2:3">
      <c r="B472" s="305" t="str">
        <f ca="1"/>
        <v>Katonah-Lewisboro Union Free School District</v>
      </c>
      <c r="C472" s="307">
        <f>IF(COUNTIF(CONTROL!$B$99:$B$148,'Funding by District'!D309)&gt;=1,"",ROW()-163)</f>
        <v>309</v>
      </c>
    </row>
    <row r="473" spans="2:3">
      <c r="B473" s="305" t="str">
        <f ca="1"/>
        <v>Keene Central School District</v>
      </c>
      <c r="C473" s="307">
        <f>IF(COUNTIF(CONTROL!$B$99:$B$148,'Funding by District'!D310)&gt;=1,"",ROW()-163)</f>
        <v>310</v>
      </c>
    </row>
    <row r="474" spans="2:3">
      <c r="B474" s="305" t="str">
        <f ca="1"/>
        <v>Kendall Central School District</v>
      </c>
      <c r="C474" s="307">
        <f>IF(COUNTIF(CONTROL!$B$99:$B$148,'Funding by District'!D311)&gt;=1,"",ROW()-163)</f>
        <v>311</v>
      </c>
    </row>
    <row r="475" spans="2:3">
      <c r="B475" s="305" t="str">
        <f ca="1"/>
        <v>Kenmore-Town of Tonawanda Union Free School District</v>
      </c>
      <c r="C475" s="307">
        <f>IF(COUNTIF(CONTROL!$B$99:$B$148,'Funding by District'!D312)&gt;=1,"",ROW()-163)</f>
        <v>312</v>
      </c>
    </row>
    <row r="476" spans="2:3">
      <c r="B476" s="305" t="str">
        <f ca="1"/>
        <v>Keshequa Central School District</v>
      </c>
      <c r="C476" s="307">
        <f>IF(COUNTIF(CONTROL!$B$99:$B$148,'Funding by District'!D313)&gt;=1,"",ROW()-163)</f>
        <v>313</v>
      </c>
    </row>
    <row r="477" spans="2:3">
      <c r="B477" s="305" t="str">
        <f ca="1"/>
        <v>Kings Park Central School District</v>
      </c>
      <c r="C477" s="307">
        <f>IF(COUNTIF(CONTROL!$B$99:$B$148,'Funding by District'!D314)&gt;=1,"",ROW()-163)</f>
        <v>314</v>
      </c>
    </row>
    <row r="478" spans="2:3">
      <c r="B478" s="305" t="str">
        <f ca="1"/>
        <v>Kingston City School District</v>
      </c>
      <c r="C478" s="307">
        <f>IF(COUNTIF(CONTROL!$B$99:$B$148,'Funding by District'!D315)&gt;=1,"",ROW()-163)</f>
        <v>315</v>
      </c>
    </row>
    <row r="479" spans="2:3">
      <c r="B479" s="305" t="str">
        <f ca="1"/>
        <v>Kiryas Joel Village Union Free School District</v>
      </c>
      <c r="C479" s="307">
        <f>IF(COUNTIF(CONTROL!$B$99:$B$148,'Funding by District'!D316)&gt;=1,"",ROW()-163)</f>
        <v>316</v>
      </c>
    </row>
    <row r="480" spans="2:3">
      <c r="B480" s="305" t="str">
        <f ca="1"/>
        <v>Lackawanna City School District</v>
      </c>
      <c r="C480" s="307">
        <f>IF(COUNTIF(CONTROL!$B$99:$B$148,'Funding by District'!D317)&gt;=1,"",ROW()-163)</f>
        <v>317</v>
      </c>
    </row>
    <row r="481" spans="2:3">
      <c r="B481" s="305" t="str">
        <f ca="1"/>
        <v>Lafargeville Central School District</v>
      </c>
      <c r="C481" s="307">
        <f>IF(COUNTIF(CONTROL!$B$99:$B$148,'Funding by District'!D318)&gt;=1,"",ROW()-163)</f>
        <v>318</v>
      </c>
    </row>
    <row r="482" spans="2:3">
      <c r="B482" s="305" t="str">
        <f ca="1"/>
        <v>Lafayette Central School District</v>
      </c>
      <c r="C482" s="307">
        <f>IF(COUNTIF(CONTROL!$B$99:$B$148,'Funding by District'!D319)&gt;=1,"",ROW()-163)</f>
        <v>319</v>
      </c>
    </row>
    <row r="483" spans="2:3">
      <c r="B483" s="305" t="str">
        <f ca="1"/>
        <v>Lake George Central School District</v>
      </c>
      <c r="C483" s="307">
        <f>IF(COUNTIF(CONTROL!$B$99:$B$148,'Funding by District'!D320)&gt;=1,"",ROW()-163)</f>
        <v>320</v>
      </c>
    </row>
    <row r="484" spans="2:3">
      <c r="B484" s="305" t="str">
        <f ca="1"/>
        <v>Lake Placid Central School District</v>
      </c>
      <c r="C484" s="307">
        <f>IF(COUNTIF(CONTROL!$B$99:$B$148,'Funding by District'!D321)&gt;=1,"",ROW()-163)</f>
        <v>321</v>
      </c>
    </row>
    <row r="485" spans="2:3">
      <c r="B485" s="305" t="str">
        <f ca="1"/>
        <v>Lake Pleasant Central School District</v>
      </c>
      <c r="C485" s="307">
        <f>IF(COUNTIF(CONTROL!$B$99:$B$148,'Funding by District'!D322)&gt;=1,"",ROW()-163)</f>
        <v>322</v>
      </c>
    </row>
    <row r="486" spans="2:3">
      <c r="B486" s="305" t="str">
        <f ca="1"/>
        <v>Lake Shore Central School District</v>
      </c>
      <c r="C486" s="307">
        <f>IF(COUNTIF(CONTROL!$B$99:$B$148,'Funding by District'!D323)&gt;=1,"",ROW()-163)</f>
        <v>323</v>
      </c>
    </row>
    <row r="487" spans="2:3">
      <c r="B487" s="305" t="str">
        <f ca="1"/>
        <v>Lakeland Central School District</v>
      </c>
      <c r="C487" s="307">
        <f>IF(COUNTIF(CONTROL!$B$99:$B$148,'Funding by District'!D324)&gt;=1,"",ROW()-163)</f>
        <v>324</v>
      </c>
    </row>
    <row r="488" spans="2:3">
      <c r="B488" s="305" t="str">
        <f ca="1"/>
        <v>Lancaster Central School District</v>
      </c>
      <c r="C488" s="307">
        <f>IF(COUNTIF(CONTROL!$B$99:$B$148,'Funding by District'!D325)&gt;=1,"",ROW()-163)</f>
        <v>325</v>
      </c>
    </row>
    <row r="489" spans="2:3">
      <c r="B489" s="305" t="str">
        <f ca="1"/>
        <v>Lansing Central School District</v>
      </c>
      <c r="C489" s="307">
        <f>IF(COUNTIF(CONTROL!$B$99:$B$148,'Funding by District'!D326)&gt;=1,"",ROW()-163)</f>
        <v>326</v>
      </c>
    </row>
    <row r="490" spans="2:3">
      <c r="B490" s="305" t="str">
        <f ca="1"/>
        <v>Lansingburgh Central School District</v>
      </c>
      <c r="C490" s="307">
        <f>IF(COUNTIF(CONTROL!$B$99:$B$148,'Funding by District'!D327)&gt;=1,"",ROW()-163)</f>
        <v>327</v>
      </c>
    </row>
    <row r="491" spans="2:3">
      <c r="B491" s="305" t="str">
        <f ca="1"/>
        <v>Laurens Central School District</v>
      </c>
      <c r="C491" s="307">
        <f>IF(COUNTIF(CONTROL!$B$99:$B$148,'Funding by District'!D328)&gt;=1,"",ROW()-163)</f>
        <v>328</v>
      </c>
    </row>
    <row r="492" spans="2:3">
      <c r="B492" s="305" t="str">
        <f ca="1"/>
        <v>Lawrence Union Free School District</v>
      </c>
      <c r="C492" s="307">
        <f>IF(COUNTIF(CONTROL!$B$99:$B$148,'Funding by District'!D329)&gt;=1,"",ROW()-163)</f>
        <v>329</v>
      </c>
    </row>
    <row r="493" spans="2:3">
      <c r="B493" s="305" t="str">
        <f ca="1"/>
        <v>Le Roy Central School District</v>
      </c>
      <c r="C493" s="307">
        <f>IF(COUNTIF(CONTROL!$B$99:$B$148,'Funding by District'!D330)&gt;=1,"",ROW()-163)</f>
        <v>330</v>
      </c>
    </row>
    <row r="494" spans="2:3">
      <c r="B494" s="305" t="str">
        <f ca="1"/>
        <v>Letchworth Central School District</v>
      </c>
      <c r="C494" s="307">
        <f>IF(COUNTIF(CONTROL!$B$99:$B$148,'Funding by District'!D331)&gt;=1,"",ROW()-163)</f>
        <v>331</v>
      </c>
    </row>
    <row r="495" spans="2:3">
      <c r="B495" s="305" t="str">
        <f ca="1"/>
        <v>Levittown Union Free School District</v>
      </c>
      <c r="C495" s="307">
        <f>IF(COUNTIF(CONTROL!$B$99:$B$148,'Funding by District'!D332)&gt;=1,"",ROW()-163)</f>
        <v>332</v>
      </c>
    </row>
    <row r="496" spans="2:3">
      <c r="B496" s="305" t="str">
        <f ca="1"/>
        <v>Lewiston-Porter Central School District</v>
      </c>
      <c r="C496" s="307">
        <f>IF(COUNTIF(CONTROL!$B$99:$B$148,'Funding by District'!D333)&gt;=1,"",ROW()-163)</f>
        <v>333</v>
      </c>
    </row>
    <row r="497" spans="2:3">
      <c r="B497" s="305" t="str">
        <f ca="1"/>
        <v>Liberty Central School District</v>
      </c>
      <c r="C497" s="307">
        <f>IF(COUNTIF(CONTROL!$B$99:$B$148,'Funding by District'!D334)&gt;=1,"",ROW()-163)</f>
        <v>334</v>
      </c>
    </row>
    <row r="498" spans="2:3">
      <c r="B498" s="305" t="str">
        <f ca="1"/>
        <v>Lindenhurst Union Free School District</v>
      </c>
      <c r="C498" s="307">
        <f>IF(COUNTIF(CONTROL!$B$99:$B$148,'Funding by District'!D335)&gt;=1,"",ROW()-163)</f>
        <v>335</v>
      </c>
    </row>
    <row r="499" spans="2:3">
      <c r="B499" s="305" t="str">
        <f ca="1"/>
        <v>Lisbon Central School District</v>
      </c>
      <c r="C499" s="307">
        <f>IF(COUNTIF(CONTROL!$B$99:$B$148,'Funding by District'!D336)&gt;=1,"",ROW()-163)</f>
        <v>336</v>
      </c>
    </row>
    <row r="500" spans="2:3">
      <c r="B500" s="305" t="str">
        <f ca="1"/>
        <v>Little Falls City School District</v>
      </c>
      <c r="C500" s="307">
        <f>IF(COUNTIF(CONTROL!$B$99:$B$148,'Funding by District'!D337)&gt;=1,"",ROW()-163)</f>
        <v>337</v>
      </c>
    </row>
    <row r="501" spans="2:3">
      <c r="B501" s="305" t="str">
        <f ca="1"/>
        <v>Liverpool Central School District</v>
      </c>
      <c r="C501" s="307">
        <f>IF(COUNTIF(CONTROL!$B$99:$B$148,'Funding by District'!D338)&gt;=1,"",ROW()-163)</f>
        <v>338</v>
      </c>
    </row>
    <row r="502" spans="2:3">
      <c r="B502" s="305" t="str">
        <f ca="1"/>
        <v>Livingston Manor Central School District</v>
      </c>
      <c r="C502" s="307">
        <f>IF(COUNTIF(CONTROL!$B$99:$B$148,'Funding by District'!D339)&gt;=1,"",ROW()-163)</f>
        <v>339</v>
      </c>
    </row>
    <row r="503" spans="2:3">
      <c r="B503" s="305" t="str">
        <f ca="1"/>
        <v>Livonia Central School District</v>
      </c>
      <c r="C503" s="307">
        <f>IF(COUNTIF(CONTROL!$B$99:$B$148,'Funding by District'!D340)&gt;=1,"",ROW()-163)</f>
        <v>340</v>
      </c>
    </row>
    <row r="504" spans="2:3">
      <c r="B504" s="305" t="str">
        <f ca="1"/>
        <v>Lockport City School District</v>
      </c>
      <c r="C504" s="307">
        <f>IF(COUNTIF(CONTROL!$B$99:$B$148,'Funding by District'!D341)&gt;=1,"",ROW()-163)</f>
        <v>341</v>
      </c>
    </row>
    <row r="505" spans="2:3">
      <c r="B505" s="305" t="str">
        <f ca="1"/>
        <v>Locust Valley Central School District</v>
      </c>
      <c r="C505" s="307">
        <f>IF(COUNTIF(CONTROL!$B$99:$B$148,'Funding by District'!D342)&gt;=1,"",ROW()-163)</f>
        <v>342</v>
      </c>
    </row>
    <row r="506" spans="2:3">
      <c r="B506" s="305" t="str">
        <f ca="1"/>
        <v>Long Beach City School District</v>
      </c>
      <c r="C506" s="307">
        <f>IF(COUNTIF(CONTROL!$B$99:$B$148,'Funding by District'!D343)&gt;=1,"",ROW()-163)</f>
        <v>343</v>
      </c>
    </row>
    <row r="507" spans="2:3">
      <c r="B507" s="305" t="str">
        <f ca="1"/>
        <v>Long Lake Central School District</v>
      </c>
      <c r="C507" s="307">
        <f>IF(COUNTIF(CONTROL!$B$99:$B$148,'Funding by District'!D344)&gt;=1,"",ROW()-163)</f>
        <v>344</v>
      </c>
    </row>
    <row r="508" spans="2:3">
      <c r="B508" s="305" t="str">
        <f ca="1"/>
        <v>Longwood Central School District</v>
      </c>
      <c r="C508" s="307">
        <f>IF(COUNTIF(CONTROL!$B$99:$B$148,'Funding by District'!D345)&gt;=1,"",ROW()-163)</f>
        <v>345</v>
      </c>
    </row>
    <row r="509" spans="2:3">
      <c r="B509" s="305" t="str">
        <f ca="1"/>
        <v>Lowville Academy and Central School District</v>
      </c>
      <c r="C509" s="307">
        <f>IF(COUNTIF(CONTROL!$B$99:$B$148,'Funding by District'!D346)&gt;=1,"",ROW()-163)</f>
        <v>346</v>
      </c>
    </row>
    <row r="510" spans="2:3">
      <c r="B510" s="305" t="str">
        <f ca="1"/>
        <v>Lyme Central School District</v>
      </c>
      <c r="C510" s="307">
        <f>IF(COUNTIF(CONTROL!$B$99:$B$148,'Funding by District'!D347)&gt;=1,"",ROW()-163)</f>
        <v>347</v>
      </c>
    </row>
    <row r="511" spans="2:3">
      <c r="B511" s="305" t="str">
        <f ca="1"/>
        <v>Lynbrook Union Free School District</v>
      </c>
      <c r="C511" s="307">
        <f>IF(COUNTIF(CONTROL!$B$99:$B$148,'Funding by District'!D348)&gt;=1,"",ROW()-163)</f>
        <v>348</v>
      </c>
    </row>
    <row r="512" spans="2:3">
      <c r="B512" s="305" t="str">
        <f ca="1"/>
        <v>Lyncourt Union Free School District</v>
      </c>
      <c r="C512" s="307">
        <f>IF(COUNTIF(CONTROL!$B$99:$B$148,'Funding by District'!D349)&gt;=1,"",ROW()-163)</f>
        <v>349</v>
      </c>
    </row>
    <row r="513" spans="2:3">
      <c r="B513" s="305" t="str">
        <f ca="1"/>
        <v>Lyndonville Central School District</v>
      </c>
      <c r="C513" s="307">
        <f>IF(COUNTIF(CONTROL!$B$99:$B$148,'Funding by District'!D350)&gt;=1,"",ROW()-163)</f>
        <v>350</v>
      </c>
    </row>
    <row r="514" spans="2:3">
      <c r="B514" s="305" t="str">
        <f ca="1"/>
        <v>Lyons Central School District</v>
      </c>
      <c r="C514" s="307">
        <f>IF(COUNTIF(CONTROL!$B$99:$B$148,'Funding by District'!D351)&gt;=1,"",ROW()-163)</f>
        <v>351</v>
      </c>
    </row>
    <row r="515" spans="2:3">
      <c r="B515" s="305" t="str">
        <f ca="1"/>
        <v>Madison Central School District</v>
      </c>
      <c r="C515" s="307">
        <f>IF(COUNTIF(CONTROL!$B$99:$B$148,'Funding by District'!D352)&gt;=1,"",ROW()-163)</f>
        <v>352</v>
      </c>
    </row>
    <row r="516" spans="2:3">
      <c r="B516" s="305" t="str">
        <f ca="1"/>
        <v>Madrid-Waddington Central School District</v>
      </c>
      <c r="C516" s="307">
        <f>IF(COUNTIF(CONTROL!$B$99:$B$148,'Funding by District'!D353)&gt;=1,"",ROW()-163)</f>
        <v>353</v>
      </c>
    </row>
    <row r="517" spans="2:3">
      <c r="B517" s="305" t="str">
        <f ca="1"/>
        <v>Mahopac Central School District</v>
      </c>
      <c r="C517" s="307">
        <f>IF(COUNTIF(CONTROL!$B$99:$B$148,'Funding by District'!D354)&gt;=1,"",ROW()-163)</f>
        <v>354</v>
      </c>
    </row>
    <row r="518" spans="2:3">
      <c r="B518" s="305" t="str">
        <f ca="1"/>
        <v>Maine-Endwell Central School District</v>
      </c>
      <c r="C518" s="307">
        <f>IF(COUNTIF(CONTROL!$B$99:$B$148,'Funding by District'!D355)&gt;=1,"",ROW()-163)</f>
        <v>355</v>
      </c>
    </row>
    <row r="519" spans="2:3">
      <c r="B519" s="305" t="str">
        <f ca="1"/>
        <v>Malone Central School District</v>
      </c>
      <c r="C519" s="307">
        <f>IF(COUNTIF(CONTROL!$B$99:$B$148,'Funding by District'!D356)&gt;=1,"",ROW()-163)</f>
        <v>356</v>
      </c>
    </row>
    <row r="520" spans="2:3">
      <c r="B520" s="305" t="str">
        <f ca="1"/>
        <v>Malverne Union Free School District</v>
      </c>
      <c r="C520" s="307">
        <f>IF(COUNTIF(CONTROL!$B$99:$B$148,'Funding by District'!D357)&gt;=1,"",ROW()-163)</f>
        <v>357</v>
      </c>
    </row>
    <row r="521" spans="2:3">
      <c r="B521" s="305" t="str">
        <f ca="1"/>
        <v>Mamaroneck Union Free School District</v>
      </c>
      <c r="C521" s="307">
        <f>IF(COUNTIF(CONTROL!$B$99:$B$148,'Funding by District'!D358)&gt;=1,"",ROW()-163)</f>
        <v>358</v>
      </c>
    </row>
    <row r="522" spans="2:3">
      <c r="B522" s="305" t="str">
        <f ca="1"/>
        <v>Manchester-Shortsville Central School District</v>
      </c>
      <c r="C522" s="307">
        <f>IF(COUNTIF(CONTROL!$B$99:$B$148,'Funding by District'!D359)&gt;=1,"",ROW()-163)</f>
        <v>359</v>
      </c>
    </row>
    <row r="523" spans="2:3">
      <c r="B523" s="305" t="str">
        <f ca="1"/>
        <v>Manhasset Union Free School District</v>
      </c>
      <c r="C523" s="307">
        <f>IF(COUNTIF(CONTROL!$B$99:$B$148,'Funding by District'!D360)&gt;=1,"",ROW()-163)</f>
        <v>360</v>
      </c>
    </row>
    <row r="524" spans="2:3">
      <c r="B524" s="305" t="str">
        <f ca="1"/>
        <v>Marathon Central School District</v>
      </c>
      <c r="C524" s="307">
        <f>IF(COUNTIF(CONTROL!$B$99:$B$148,'Funding by District'!D361)&gt;=1,"",ROW()-163)</f>
        <v>361</v>
      </c>
    </row>
    <row r="525" spans="2:3">
      <c r="B525" s="305" t="str">
        <f ca="1"/>
        <v>Marcellus Central School District</v>
      </c>
      <c r="C525" s="307">
        <f>IF(COUNTIF(CONTROL!$B$99:$B$148,'Funding by District'!D362)&gt;=1,"",ROW()-163)</f>
        <v>362</v>
      </c>
    </row>
    <row r="526" spans="2:3">
      <c r="B526" s="305" t="str">
        <f ca="1"/>
        <v>Marcus Whitman Central School District</v>
      </c>
      <c r="C526" s="307">
        <f>IF(COUNTIF(CONTROL!$B$99:$B$148,'Funding by District'!D363)&gt;=1,"",ROW()-163)</f>
        <v>363</v>
      </c>
    </row>
    <row r="527" spans="2:3">
      <c r="B527" s="305" t="str">
        <f ca="1"/>
        <v>Margaretville Central School District</v>
      </c>
      <c r="C527" s="307">
        <f>IF(COUNTIF(CONTROL!$B$99:$B$148,'Funding by District'!D364)&gt;=1,"",ROW()-163)</f>
        <v>364</v>
      </c>
    </row>
    <row r="528" spans="2:3">
      <c r="B528" s="305" t="str">
        <f ca="1"/>
        <v>Marion Central School District</v>
      </c>
      <c r="C528" s="307">
        <f>IF(COUNTIF(CONTROL!$B$99:$B$148,'Funding by District'!D365)&gt;=1,"",ROW()-163)</f>
        <v>365</v>
      </c>
    </row>
    <row r="529" spans="2:3">
      <c r="B529" s="305" t="str">
        <f ca="1"/>
        <v>Marlboro Central School District</v>
      </c>
      <c r="C529" s="307">
        <f>IF(COUNTIF(CONTROL!$B$99:$B$148,'Funding by District'!D366)&gt;=1,"",ROW()-163)</f>
        <v>366</v>
      </c>
    </row>
    <row r="530" spans="2:3">
      <c r="B530" s="305" t="str">
        <f ca="1"/>
        <v>Maryvale Union Free School District</v>
      </c>
      <c r="C530" s="307">
        <f>IF(COUNTIF(CONTROL!$B$99:$B$148,'Funding by District'!D367)&gt;=1,"",ROW()-163)</f>
        <v>367</v>
      </c>
    </row>
    <row r="531" spans="2:3">
      <c r="B531" s="305" t="str">
        <f ca="1"/>
        <v>Massapequa Union Free School District</v>
      </c>
      <c r="C531" s="307">
        <f>IF(COUNTIF(CONTROL!$B$99:$B$148,'Funding by District'!D368)&gt;=1,"",ROW()-163)</f>
        <v>368</v>
      </c>
    </row>
    <row r="532" spans="2:3">
      <c r="B532" s="305" t="str">
        <f ca="1"/>
        <v>Massena Central School District</v>
      </c>
      <c r="C532" s="307">
        <f>IF(COUNTIF(CONTROL!$B$99:$B$148,'Funding by District'!D369)&gt;=1,"",ROW()-163)</f>
        <v>369</v>
      </c>
    </row>
    <row r="533" spans="2:3">
      <c r="B533" s="305" t="str">
        <f ca="1"/>
        <v>Mattituck-Cutchogue Union Free School District</v>
      </c>
      <c r="C533" s="307">
        <f>IF(COUNTIF(CONTROL!$B$99:$B$148,'Funding by District'!D370)&gt;=1,"",ROW()-163)</f>
        <v>370</v>
      </c>
    </row>
    <row r="534" spans="2:3">
      <c r="B534" s="305" t="str">
        <f ca="1"/>
        <v>Mayfield Central School District</v>
      </c>
      <c r="C534" s="307">
        <f>IF(COUNTIF(CONTROL!$B$99:$B$148,'Funding by District'!D371)&gt;=1,"",ROW()-163)</f>
        <v>371</v>
      </c>
    </row>
    <row r="535" spans="2:3">
      <c r="B535" s="305" t="str">
        <f ca="1"/>
        <v>McGraw Central School District</v>
      </c>
      <c r="C535" s="307">
        <f>IF(COUNTIF(CONTROL!$B$99:$B$148,'Funding by District'!D372)&gt;=1,"",ROW()-163)</f>
        <v>372</v>
      </c>
    </row>
    <row r="536" spans="2:3">
      <c r="B536" s="305" t="str">
        <f ca="1"/>
        <v>Mechanicville City School District</v>
      </c>
      <c r="C536" s="307">
        <f>IF(COUNTIF(CONTROL!$B$99:$B$148,'Funding by District'!D373)&gt;=1,"",ROW()-163)</f>
        <v>373</v>
      </c>
    </row>
    <row r="537" spans="2:3">
      <c r="B537" s="305" t="str">
        <f ca="1"/>
        <v>Medina Central School District</v>
      </c>
      <c r="C537" s="307">
        <f>IF(COUNTIF(CONTROL!$B$99:$B$148,'Funding by District'!D374)&gt;=1,"",ROW()-163)</f>
        <v>374</v>
      </c>
    </row>
    <row r="538" spans="2:3">
      <c r="B538" s="305" t="str">
        <f ca="1"/>
        <v>Menands Union Free School District</v>
      </c>
      <c r="C538" s="307">
        <f>IF(COUNTIF(CONTROL!$B$99:$B$148,'Funding by District'!D375)&gt;=1,"",ROW()-163)</f>
        <v>375</v>
      </c>
    </row>
    <row r="539" spans="2:3">
      <c r="B539" s="305" t="str">
        <f ca="1"/>
        <v>Merrick Union Free School District</v>
      </c>
      <c r="C539" s="307">
        <f>IF(COUNTIF(CONTROL!$B$99:$B$148,'Funding by District'!D376)&gt;=1,"",ROW()-163)</f>
        <v>376</v>
      </c>
    </row>
    <row r="540" spans="2:3">
      <c r="B540" s="305" t="str">
        <f ca="1"/>
        <v>Mexico Academy and Central School District</v>
      </c>
      <c r="C540" s="307">
        <f>IF(COUNTIF(CONTROL!$B$99:$B$148,'Funding by District'!D377)&gt;=1,"",ROW()-163)</f>
        <v>377</v>
      </c>
    </row>
    <row r="541" spans="2:3">
      <c r="B541" s="305" t="str">
        <f ca="1"/>
        <v>Middle Country Central School District</v>
      </c>
      <c r="C541" s="307">
        <f>IF(COUNTIF(CONTROL!$B$99:$B$148,'Funding by District'!D378)&gt;=1,"",ROW()-163)</f>
        <v>378</v>
      </c>
    </row>
    <row r="542" spans="2:3">
      <c r="B542" s="305" t="str">
        <f ca="1"/>
        <v>Middleburgh Central School District</v>
      </c>
      <c r="C542" s="307">
        <f>IF(COUNTIF(CONTROL!$B$99:$B$148,'Funding by District'!D379)&gt;=1,"",ROW()-163)</f>
        <v>379</v>
      </c>
    </row>
    <row r="543" spans="2:3">
      <c r="B543" s="305" t="str">
        <f ca="1"/>
        <v>Middletown Enlarged City School District</v>
      </c>
      <c r="C543" s="307">
        <f>IF(COUNTIF(CONTROL!$B$99:$B$148,'Funding by District'!D380)&gt;=1,"",ROW()-163)</f>
        <v>380</v>
      </c>
    </row>
    <row r="544" spans="2:3">
      <c r="B544" s="305" t="str">
        <f ca="1"/>
        <v>Milford Central School District</v>
      </c>
      <c r="C544" s="307">
        <f>IF(COUNTIF(CONTROL!$B$99:$B$148,'Funding by District'!D381)&gt;=1,"",ROW()-163)</f>
        <v>381</v>
      </c>
    </row>
    <row r="545" spans="2:3">
      <c r="B545" s="305" t="str">
        <f ca="1"/>
        <v>Millbrook Central School District</v>
      </c>
      <c r="C545" s="307">
        <f>IF(COUNTIF(CONTROL!$B$99:$B$148,'Funding by District'!D382)&gt;=1,"",ROW()-163)</f>
        <v>382</v>
      </c>
    </row>
    <row r="546" spans="2:3">
      <c r="B546" s="305" t="str">
        <f ca="1"/>
        <v>Miller Place Union Free School District</v>
      </c>
      <c r="C546" s="307">
        <f>IF(COUNTIF(CONTROL!$B$99:$B$148,'Funding by District'!D383)&gt;=1,"",ROW()-163)</f>
        <v>383</v>
      </c>
    </row>
    <row r="547" spans="2:3">
      <c r="B547" s="305" t="str">
        <f ca="1"/>
        <v>Mineola Union Free School District</v>
      </c>
      <c r="C547" s="307">
        <f>IF(COUNTIF(CONTROL!$B$99:$B$148,'Funding by District'!D384)&gt;=1,"",ROW()-163)</f>
        <v>384</v>
      </c>
    </row>
    <row r="548" spans="2:3">
      <c r="B548" s="305" t="str">
        <f ca="1"/>
        <v>Minerva Central School District</v>
      </c>
      <c r="C548" s="307">
        <f>IF(COUNTIF(CONTROL!$B$99:$B$148,'Funding by District'!D385)&gt;=1,"",ROW()-163)</f>
        <v>385</v>
      </c>
    </row>
    <row r="549" spans="2:3">
      <c r="B549" s="305" t="str">
        <f ca="1"/>
        <v>Minisink Valley Central School District</v>
      </c>
      <c r="C549" s="307">
        <f>IF(COUNTIF(CONTROL!$B$99:$B$148,'Funding by District'!D386)&gt;=1,"",ROW()-163)</f>
        <v>386</v>
      </c>
    </row>
    <row r="550" spans="2:3">
      <c r="B550" s="305" t="str">
        <f ca="1"/>
        <v>Mohonasen Central School District</v>
      </c>
      <c r="C550" s="307">
        <f>IF(COUNTIF(CONTROL!$B$99:$B$148,'Funding by District'!D387)&gt;=1,"",ROW()-163)</f>
        <v>387</v>
      </c>
    </row>
    <row r="551" spans="2:3">
      <c r="B551" s="305" t="str">
        <f ca="1"/>
        <v>Monroe-Woodbury Central School District</v>
      </c>
      <c r="C551" s="307">
        <f>IF(COUNTIF(CONTROL!$B$99:$B$148,'Funding by District'!D388)&gt;=1,"",ROW()-163)</f>
        <v>388</v>
      </c>
    </row>
    <row r="552" spans="2:3">
      <c r="B552" s="305" t="str">
        <f ca="1"/>
        <v>Montauk Union Free School District</v>
      </c>
      <c r="C552" s="307">
        <f>IF(COUNTIF(CONTROL!$B$99:$B$148,'Funding by District'!D389)&gt;=1,"",ROW()-163)</f>
        <v>389</v>
      </c>
    </row>
    <row r="553" spans="2:3">
      <c r="B553" s="305" t="str">
        <f ca="1"/>
        <v>Monticello Central School District</v>
      </c>
      <c r="C553" s="307">
        <f>IF(COUNTIF(CONTROL!$B$99:$B$148,'Funding by District'!D390)&gt;=1,"",ROW()-163)</f>
        <v>390</v>
      </c>
    </row>
    <row r="554" spans="2:3">
      <c r="B554" s="305" t="str">
        <f ca="1"/>
        <v>Moravia Central School District</v>
      </c>
      <c r="C554" s="307">
        <f>IF(COUNTIF(CONTROL!$B$99:$B$148,'Funding by District'!D391)&gt;=1,"",ROW()-163)</f>
        <v>391</v>
      </c>
    </row>
    <row r="555" spans="2:3">
      <c r="B555" s="305" t="str">
        <f ca="1"/>
        <v>Moriah Central School District</v>
      </c>
      <c r="C555" s="307">
        <f>IF(COUNTIF(CONTROL!$B$99:$B$148,'Funding by District'!D392)&gt;=1,"",ROW()-163)</f>
        <v>392</v>
      </c>
    </row>
    <row r="556" spans="2:3">
      <c r="B556" s="305" t="str">
        <f ca="1"/>
        <v>Morris Central School District</v>
      </c>
      <c r="C556" s="307">
        <f>IF(COUNTIF(CONTROL!$B$99:$B$148,'Funding by District'!D393)&gt;=1,"",ROW()-163)</f>
        <v>393</v>
      </c>
    </row>
    <row r="557" spans="2:3">
      <c r="B557" s="305" t="str">
        <f ca="1"/>
        <v>Morristown Central School District</v>
      </c>
      <c r="C557" s="307">
        <f>IF(COUNTIF(CONTROL!$B$99:$B$148,'Funding by District'!D394)&gt;=1,"",ROW()-163)</f>
        <v>394</v>
      </c>
    </row>
    <row r="558" spans="2:3">
      <c r="B558" s="305" t="str">
        <f ca="1"/>
        <v>Morrisville-Eaton Central School District</v>
      </c>
      <c r="C558" s="307">
        <f>IF(COUNTIF(CONTROL!$B$99:$B$148,'Funding by District'!D395)&gt;=1,"",ROW()-163)</f>
        <v>395</v>
      </c>
    </row>
    <row r="559" spans="2:3">
      <c r="B559" s="305" t="str">
        <f ca="1"/>
        <v>Mount Markham Central School District</v>
      </c>
      <c r="C559" s="307">
        <f>IF(COUNTIF(CONTROL!$B$99:$B$148,'Funding by District'!D396)&gt;=1,"",ROW()-163)</f>
        <v>396</v>
      </c>
    </row>
    <row r="560" spans="2:3">
      <c r="B560" s="305" t="str">
        <f ca="1"/>
        <v>Mount Morris Central School District</v>
      </c>
      <c r="C560" s="307">
        <f>IF(COUNTIF(CONTROL!$B$99:$B$148,'Funding by District'!D397)&gt;=1,"",ROW()-163)</f>
        <v>397</v>
      </c>
    </row>
    <row r="561" spans="2:3">
      <c r="B561" s="305" t="str">
        <f ca="1"/>
        <v>Mount Pleasant Central School District</v>
      </c>
      <c r="C561" s="307">
        <f>IF(COUNTIF(CONTROL!$B$99:$B$148,'Funding by District'!D398)&gt;=1,"",ROW()-163)</f>
        <v>398</v>
      </c>
    </row>
    <row r="562" spans="2:3">
      <c r="B562" s="305" t="str">
        <f ca="1"/>
        <v>Mount Sinai Union Free School District</v>
      </c>
      <c r="C562" s="307">
        <f>IF(COUNTIF(CONTROL!$B$99:$B$148,'Funding by District'!D399)&gt;=1,"",ROW()-163)</f>
        <v>399</v>
      </c>
    </row>
    <row r="563" spans="2:3">
      <c r="B563" s="305" t="str">
        <f ca="1"/>
        <v>Mount Vernon City School District</v>
      </c>
      <c r="C563" s="307">
        <f>IF(COUNTIF(CONTROL!$B$99:$B$148,'Funding by District'!D400)&gt;=1,"",ROW()-163)</f>
        <v>400</v>
      </c>
    </row>
    <row r="564" spans="2:3">
      <c r="B564" s="305" t="str">
        <f ca="1"/>
        <v>Nanuet Union Free School District</v>
      </c>
      <c r="C564" s="307">
        <f>IF(COUNTIF(CONTROL!$B$99:$B$148,'Funding by District'!D401)&gt;=1,"",ROW()-163)</f>
        <v>401</v>
      </c>
    </row>
    <row r="565" spans="2:3">
      <c r="B565" s="305" t="str">
        <f ca="1"/>
        <v>Naples Central School District</v>
      </c>
      <c r="C565" s="307">
        <f>IF(COUNTIF(CONTROL!$B$99:$B$148,'Funding by District'!D402)&gt;=1,"",ROW()-163)</f>
        <v>402</v>
      </c>
    </row>
    <row r="566" spans="2:3">
      <c r="B566" s="305" t="str">
        <f ca="1"/>
        <v>New Hartford Central School District</v>
      </c>
      <c r="C566" s="307">
        <f>IF(COUNTIF(CONTROL!$B$99:$B$148,'Funding by District'!D403)&gt;=1,"",ROW()-163)</f>
        <v>403</v>
      </c>
    </row>
    <row r="567" spans="2:3">
      <c r="B567" s="305" t="str">
        <f ca="1"/>
        <v>New Hyde Park-Garden City Park Union Free School District</v>
      </c>
      <c r="C567" s="307">
        <f>IF(COUNTIF(CONTROL!$B$99:$B$148,'Funding by District'!D404)&gt;=1,"",ROW()-163)</f>
        <v>404</v>
      </c>
    </row>
    <row r="568" spans="2:3">
      <c r="B568" s="305" t="str">
        <f ca="1"/>
        <v>New Lebanon Central School District</v>
      </c>
      <c r="C568" s="307">
        <f>IF(COUNTIF(CONTROL!$B$99:$B$148,'Funding by District'!D405)&gt;=1,"",ROW()-163)</f>
        <v>405</v>
      </c>
    </row>
    <row r="569" spans="2:3">
      <c r="B569" s="305" t="str">
        <f ca="1"/>
        <v>New Paltz Central School District</v>
      </c>
      <c r="C569" s="307">
        <f>IF(COUNTIF(CONTROL!$B$99:$B$148,'Funding by District'!D406)&gt;=1,"",ROW()-163)</f>
        <v>406</v>
      </c>
    </row>
    <row r="570" spans="2:3">
      <c r="B570" s="305" t="str">
        <f ca="1"/>
        <v>New Rochelle City School District</v>
      </c>
      <c r="C570" s="307">
        <f>IF(COUNTIF(CONTROL!$B$99:$B$148,'Funding by District'!D407)&gt;=1,"",ROW()-163)</f>
        <v>407</v>
      </c>
    </row>
    <row r="571" spans="2:3">
      <c r="B571" s="305" t="str">
        <f ca="1"/>
        <v>New Suffolk Common School District</v>
      </c>
      <c r="C571" s="307">
        <f>IF(COUNTIF(CONTROL!$B$99:$B$148,'Funding by District'!D408)&gt;=1,"",ROW()-163)</f>
        <v>408</v>
      </c>
    </row>
    <row r="572" spans="2:3">
      <c r="B572" s="305" t="str">
        <f ca="1"/>
        <v>New York City Department of Education</v>
      </c>
      <c r="C572" s="307">
        <f>IF(COUNTIF(CONTROL!$B$99:$B$148,'Funding by District'!D409)&gt;=1,"",ROW()-163)</f>
        <v>409</v>
      </c>
    </row>
    <row r="573" spans="2:3">
      <c r="B573" s="305" t="str">
        <f ca="1"/>
        <v>New York Mills Union Free School District</v>
      </c>
      <c r="C573" s="307">
        <f>IF(COUNTIF(CONTROL!$B$99:$B$148,'Funding by District'!D410)&gt;=1,"",ROW()-163)</f>
        <v>410</v>
      </c>
    </row>
    <row r="574" spans="2:3">
      <c r="B574" s="305" t="str">
        <f ca="1"/>
        <v>Newark Central School District</v>
      </c>
      <c r="C574" s="307">
        <f>IF(COUNTIF(CONTROL!$B$99:$B$148,'Funding by District'!D411)&gt;=1,"",ROW()-163)</f>
        <v>411</v>
      </c>
    </row>
    <row r="575" spans="2:3">
      <c r="B575" s="305" t="str">
        <f ca="1"/>
        <v>Newark Valley Central School District</v>
      </c>
      <c r="C575" s="307">
        <f>IF(COUNTIF(CONTROL!$B$99:$B$148,'Funding by District'!D412)&gt;=1,"",ROW()-163)</f>
        <v>412</v>
      </c>
    </row>
    <row r="576" spans="2:3">
      <c r="B576" s="305" t="str">
        <f ca="1"/>
        <v>Newburgh Enlarged City School District</v>
      </c>
      <c r="C576" s="307">
        <f>IF(COUNTIF(CONTROL!$B$99:$B$148,'Funding by District'!D413)&gt;=1,"",ROW()-163)</f>
        <v>413</v>
      </c>
    </row>
    <row r="577" spans="2:3">
      <c r="B577" s="305" t="str">
        <f ca="1"/>
        <v>Newcomb Central School District</v>
      </c>
      <c r="C577" s="307">
        <f>IF(COUNTIF(CONTROL!$B$99:$B$148,'Funding by District'!D414)&gt;=1,"",ROW()-163)</f>
        <v>414</v>
      </c>
    </row>
    <row r="578" spans="2:3">
      <c r="B578" s="305" t="str">
        <f ca="1"/>
        <v>Newfane Central School District</v>
      </c>
      <c r="C578" s="307">
        <f>IF(COUNTIF(CONTROL!$B$99:$B$148,'Funding by District'!D415)&gt;=1,"",ROW()-163)</f>
        <v>415</v>
      </c>
    </row>
    <row r="579" spans="2:3">
      <c r="B579" s="305" t="str">
        <f ca="1"/>
        <v>Newfield Central School District</v>
      </c>
      <c r="C579" s="307">
        <f>IF(COUNTIF(CONTROL!$B$99:$B$148,'Funding by District'!D416)&gt;=1,"",ROW()-163)</f>
        <v>416</v>
      </c>
    </row>
    <row r="580" spans="2:3">
      <c r="B580" s="305" t="str">
        <f ca="1"/>
        <v>Niagara Falls City School District</v>
      </c>
      <c r="C580" s="307">
        <f>IF(COUNTIF(CONTROL!$B$99:$B$148,'Funding by District'!D417)&gt;=1,"",ROW()-163)</f>
        <v>417</v>
      </c>
    </row>
    <row r="581" spans="2:3">
      <c r="B581" s="305" t="str">
        <f ca="1"/>
        <v>Niagara-Wheatfield Central School District</v>
      </c>
      <c r="C581" s="307">
        <f>IF(COUNTIF(CONTROL!$B$99:$B$148,'Funding by District'!D418)&gt;=1,"",ROW()-163)</f>
        <v>418</v>
      </c>
    </row>
    <row r="582" spans="2:3">
      <c r="B582" s="305" t="str">
        <f ca="1"/>
        <v>Niskayuna Central School District</v>
      </c>
      <c r="C582" s="307">
        <f>IF(COUNTIF(CONTROL!$B$99:$B$148,'Funding by District'!D419)&gt;=1,"",ROW()-163)</f>
        <v>419</v>
      </c>
    </row>
    <row r="583" spans="2:3">
      <c r="B583" s="305" t="str">
        <f ca="1"/>
        <v>North Babylon Union Free School District</v>
      </c>
      <c r="C583" s="307">
        <f>IF(COUNTIF(CONTROL!$B$99:$B$148,'Funding by District'!D420)&gt;=1,"",ROW()-163)</f>
        <v>420</v>
      </c>
    </row>
    <row r="584" spans="2:3">
      <c r="B584" s="305" t="str">
        <f ca="1"/>
        <v>North Bellmore Union Free School District</v>
      </c>
      <c r="C584" s="307">
        <f>IF(COUNTIF(CONTROL!$B$99:$B$148,'Funding by District'!D421)&gt;=1,"",ROW()-163)</f>
        <v>421</v>
      </c>
    </row>
    <row r="585" spans="2:3">
      <c r="B585" s="305" t="str">
        <f ca="1"/>
        <v>North Collins Central School District</v>
      </c>
      <c r="C585" s="307">
        <f>IF(COUNTIF(CONTROL!$B$99:$B$148,'Funding by District'!D422)&gt;=1,"",ROW()-163)</f>
        <v>422</v>
      </c>
    </row>
    <row r="586" spans="2:3">
      <c r="B586" s="305" t="str">
        <f ca="1"/>
        <v>North Colonie Central School District</v>
      </c>
      <c r="C586" s="307">
        <f>IF(COUNTIF(CONTROL!$B$99:$B$148,'Funding by District'!D423)&gt;=1,"",ROW()-163)</f>
        <v>423</v>
      </c>
    </row>
    <row r="587" spans="2:3">
      <c r="B587" s="305" t="str">
        <f ca="1"/>
        <v>North Greenbush Common School District</v>
      </c>
      <c r="C587" s="307">
        <f>IF(COUNTIF(CONTROL!$B$99:$B$148,'Funding by District'!D424)&gt;=1,"",ROW()-163)</f>
        <v>424</v>
      </c>
    </row>
    <row r="588" spans="2:3">
      <c r="B588" s="305" t="str">
        <f ca="1"/>
        <v>North Merrick Union Free School District</v>
      </c>
      <c r="C588" s="307">
        <f>IF(COUNTIF(CONTROL!$B$99:$B$148,'Funding by District'!D425)&gt;=1,"",ROW()-163)</f>
        <v>425</v>
      </c>
    </row>
    <row r="589" spans="2:3">
      <c r="B589" s="305" t="str">
        <f ca="1"/>
        <v>North Rockland Central School District</v>
      </c>
      <c r="C589" s="307">
        <f>IF(COUNTIF(CONTROL!$B$99:$B$148,'Funding by District'!D426)&gt;=1,"",ROW()-163)</f>
        <v>426</v>
      </c>
    </row>
    <row r="590" spans="2:3">
      <c r="B590" s="305" t="str">
        <f ca="1"/>
        <v>North Rose-Wolcott Central School District</v>
      </c>
      <c r="C590" s="307">
        <f>IF(COUNTIF(CONTROL!$B$99:$B$148,'Funding by District'!D427)&gt;=1,"",ROW()-163)</f>
        <v>427</v>
      </c>
    </row>
    <row r="591" spans="2:3">
      <c r="B591" s="305" t="str">
        <f ca="1"/>
        <v>North Salem Central School District</v>
      </c>
      <c r="C591" s="307">
        <f>IF(COUNTIF(CONTROL!$B$99:$B$148,'Funding by District'!D428)&gt;=1,"",ROW()-163)</f>
        <v>428</v>
      </c>
    </row>
    <row r="592" spans="2:3">
      <c r="B592" s="305" t="str">
        <f ca="1"/>
        <v>North Shore Central School District</v>
      </c>
      <c r="C592" s="307">
        <f>IF(COUNTIF(CONTROL!$B$99:$B$148,'Funding by District'!D429)&gt;=1,"",ROW()-163)</f>
        <v>429</v>
      </c>
    </row>
    <row r="593" spans="2:3">
      <c r="B593" s="305" t="str">
        <f ca="1"/>
        <v>North Syracuse Central School District</v>
      </c>
      <c r="C593" s="307">
        <f>IF(COUNTIF(CONTROL!$B$99:$B$148,'Funding by District'!D430)&gt;=1,"",ROW()-163)</f>
        <v>430</v>
      </c>
    </row>
    <row r="594" spans="2:3">
      <c r="B594" s="305" t="str">
        <f ca="1"/>
        <v>North Tonawanda City School District</v>
      </c>
      <c r="C594" s="307">
        <f>IF(COUNTIF(CONTROL!$B$99:$B$148,'Funding by District'!D431)&gt;=1,"",ROW()-163)</f>
        <v>431</v>
      </c>
    </row>
    <row r="595" spans="2:3">
      <c r="B595" s="305" t="str">
        <f ca="1"/>
        <v>North Warren Central School District</v>
      </c>
      <c r="C595" s="307">
        <f>IF(COUNTIF(CONTROL!$B$99:$B$148,'Funding by District'!D432)&gt;=1,"",ROW()-163)</f>
        <v>432</v>
      </c>
    </row>
    <row r="596" spans="2:3">
      <c r="B596" s="305" t="str">
        <f ca="1"/>
        <v>Northeastern Clinton Central School District</v>
      </c>
      <c r="C596" s="307">
        <f>IF(COUNTIF(CONTROL!$B$99:$B$148,'Funding by District'!D433)&gt;=1,"",ROW()-163)</f>
        <v>433</v>
      </c>
    </row>
    <row r="597" spans="2:3">
      <c r="B597" s="305" t="str">
        <f ca="1"/>
        <v>Northern Adirondack Central School District</v>
      </c>
      <c r="C597" s="307">
        <f>IF(COUNTIF(CONTROL!$B$99:$B$148,'Funding by District'!D434)&gt;=1,"",ROW()-163)</f>
        <v>434</v>
      </c>
    </row>
    <row r="598" spans="2:3">
      <c r="B598" s="305" t="str">
        <f ca="1"/>
        <v>Northport-East Northport Union Free School District</v>
      </c>
      <c r="C598" s="307">
        <f>IF(COUNTIF(CONTROL!$B$99:$B$148,'Funding by District'!D435)&gt;=1,"",ROW()-163)</f>
        <v>435</v>
      </c>
    </row>
    <row r="599" spans="2:3">
      <c r="B599" s="305" t="str">
        <f ca="1"/>
        <v>Northville Central School District</v>
      </c>
      <c r="C599" s="307">
        <f>IF(COUNTIF(CONTROL!$B$99:$B$148,'Funding by District'!D436)&gt;=1,"",ROW()-163)</f>
        <v>436</v>
      </c>
    </row>
    <row r="600" spans="2:3">
      <c r="B600" s="305" t="str">
        <f ca="1"/>
        <v>Norwich City School District</v>
      </c>
      <c r="C600" s="307">
        <f>IF(COUNTIF(CONTROL!$B$99:$B$148,'Funding by District'!D437)&gt;=1,"",ROW()-163)</f>
        <v>437</v>
      </c>
    </row>
    <row r="601" spans="2:3">
      <c r="B601" s="305" t="str">
        <f ca="1"/>
        <v>Norwood-Norfolk Central School District</v>
      </c>
      <c r="C601" s="307">
        <f>IF(COUNTIF(CONTROL!$B$99:$B$148,'Funding by District'!D438)&gt;=1,"",ROW()-163)</f>
        <v>438</v>
      </c>
    </row>
    <row r="602" spans="2:3">
      <c r="B602" s="305" t="str">
        <f ca="1"/>
        <v>Nyack Union Free School District</v>
      </c>
      <c r="C602" s="307">
        <f>IF(COUNTIF(CONTROL!$B$99:$B$148,'Funding by District'!D439)&gt;=1,"",ROW()-163)</f>
        <v>439</v>
      </c>
    </row>
    <row r="603" spans="2:3">
      <c r="B603" s="305" t="str">
        <f ca="1"/>
        <v>Oakfield-Alabama Central School District</v>
      </c>
      <c r="C603" s="307">
        <f>IF(COUNTIF(CONTROL!$B$99:$B$148,'Funding by District'!D440)&gt;=1,"",ROW()-163)</f>
        <v>440</v>
      </c>
    </row>
    <row r="604" spans="2:3">
      <c r="B604" s="305" t="str">
        <f ca="1"/>
        <v>Oceanside Union Free School District</v>
      </c>
      <c r="C604" s="307">
        <f>IF(COUNTIF(CONTROL!$B$99:$B$148,'Funding by District'!D441)&gt;=1,"",ROW()-163)</f>
        <v>441</v>
      </c>
    </row>
    <row r="605" spans="2:3">
      <c r="B605" s="305" t="str">
        <f ca="1"/>
        <v>Odessa-Montour Central School District</v>
      </c>
      <c r="C605" s="307">
        <f>IF(COUNTIF(CONTROL!$B$99:$B$148,'Funding by District'!D442)&gt;=1,"",ROW()-163)</f>
        <v>442</v>
      </c>
    </row>
    <row r="606" spans="2:3">
      <c r="B606" s="305" t="str">
        <f ca="1"/>
        <v>Ogdensburg City School District</v>
      </c>
      <c r="C606" s="307">
        <f>IF(COUNTIF(CONTROL!$B$99:$B$148,'Funding by District'!D443)&gt;=1,"",ROW()-163)</f>
        <v>443</v>
      </c>
    </row>
    <row r="607" spans="2:3">
      <c r="B607" s="305" t="str">
        <f ca="1"/>
        <v>Olean City School District</v>
      </c>
      <c r="C607" s="307">
        <f>IF(COUNTIF(CONTROL!$B$99:$B$148,'Funding by District'!D444)&gt;=1,"",ROW()-163)</f>
        <v>444</v>
      </c>
    </row>
    <row r="608" spans="2:3">
      <c r="B608" s="305" t="str">
        <f ca="1"/>
        <v>Oneida City School District</v>
      </c>
      <c r="C608" s="307">
        <f>IF(COUNTIF(CONTROL!$B$99:$B$148,'Funding by District'!D445)&gt;=1,"",ROW()-163)</f>
        <v>445</v>
      </c>
    </row>
    <row r="609" spans="2:3">
      <c r="B609" s="305" t="str">
        <f ca="1"/>
        <v>Oneonta City School District</v>
      </c>
      <c r="C609" s="307">
        <f>IF(COUNTIF(CONTROL!$B$99:$B$148,'Funding by District'!D446)&gt;=1,"",ROW()-163)</f>
        <v>446</v>
      </c>
    </row>
    <row r="610" spans="2:3">
      <c r="B610" s="305" t="str">
        <f ca="1"/>
        <v>Onondaga Central School District</v>
      </c>
      <c r="C610" s="307">
        <f>IF(COUNTIF(CONTROL!$B$99:$B$148,'Funding by District'!D447)&gt;=1,"",ROW()-163)</f>
        <v>447</v>
      </c>
    </row>
    <row r="611" spans="2:3">
      <c r="B611" s="305" t="str">
        <f ca="1"/>
        <v>Onteora Central School District</v>
      </c>
      <c r="C611" s="307">
        <f>IF(COUNTIF(CONTROL!$B$99:$B$148,'Funding by District'!D448)&gt;=1,"",ROW()-163)</f>
        <v>448</v>
      </c>
    </row>
    <row r="612" spans="2:3">
      <c r="B612" s="305" t="str">
        <f ca="1"/>
        <v>Oppenheim-Ephratah-St. Johnsville Central School District</v>
      </c>
      <c r="C612" s="307">
        <f>IF(COUNTIF(CONTROL!$B$99:$B$148,'Funding by District'!D449)&gt;=1,"",ROW()-163)</f>
        <v>449</v>
      </c>
    </row>
    <row r="613" spans="2:3">
      <c r="B613" s="305" t="str">
        <f ca="1"/>
        <v>Orchard Park Central School District</v>
      </c>
      <c r="C613" s="307">
        <f>IF(COUNTIF(CONTROL!$B$99:$B$148,'Funding by District'!D450)&gt;=1,"",ROW()-163)</f>
        <v>450</v>
      </c>
    </row>
    <row r="614" spans="2:3">
      <c r="B614" s="305" t="str">
        <f ca="1"/>
        <v>Oriskany Central School District</v>
      </c>
      <c r="C614" s="307">
        <f>IF(COUNTIF(CONTROL!$B$99:$B$148,'Funding by District'!D451)&gt;=1,"",ROW()-163)</f>
        <v>451</v>
      </c>
    </row>
    <row r="615" spans="2:3">
      <c r="B615" s="305" t="str">
        <f ca="1"/>
        <v>Ossining Union Free School District</v>
      </c>
      <c r="C615" s="307">
        <f>IF(COUNTIF(CONTROL!$B$99:$B$148,'Funding by District'!D452)&gt;=1,"",ROW()-163)</f>
        <v>452</v>
      </c>
    </row>
    <row r="616" spans="2:3">
      <c r="B616" s="305" t="str">
        <f ca="1"/>
        <v>Oswego City School District</v>
      </c>
      <c r="C616" s="307">
        <f>IF(COUNTIF(CONTROL!$B$99:$B$148,'Funding by District'!D453)&gt;=1,"",ROW()-163)</f>
        <v>453</v>
      </c>
    </row>
    <row r="617" spans="2:3">
      <c r="B617" s="305" t="str">
        <f ca="1"/>
        <v>Otselic Valley Central School District at Georgetown-South Otselic</v>
      </c>
      <c r="C617" s="307">
        <f>IF(COUNTIF(CONTROL!$B$99:$B$148,'Funding by District'!D454)&gt;=1,"",ROW()-163)</f>
        <v>454</v>
      </c>
    </row>
    <row r="618" spans="2:3">
      <c r="B618" s="305" t="str">
        <f ca="1"/>
        <v>Owego-Apalachin Central School District</v>
      </c>
      <c r="C618" s="307">
        <f>IF(COUNTIF(CONTROL!$B$99:$B$148,'Funding by District'!D455)&gt;=1,"",ROW()-163)</f>
        <v>455</v>
      </c>
    </row>
    <row r="619" spans="2:3">
      <c r="B619" s="305" t="str">
        <f ca="1"/>
        <v>Owen D. Young Central School District</v>
      </c>
      <c r="C619" s="307">
        <f>IF(COUNTIF(CONTROL!$B$99:$B$148,'Funding by District'!D456)&gt;=1,"",ROW()-163)</f>
        <v>456</v>
      </c>
    </row>
    <row r="620" spans="2:3">
      <c r="B620" s="305" t="str">
        <f ca="1"/>
        <v>Oxford Academy and Central School District</v>
      </c>
      <c r="C620" s="307">
        <f>IF(COUNTIF(CONTROL!$B$99:$B$148,'Funding by District'!D457)&gt;=1,"",ROW()-163)</f>
        <v>457</v>
      </c>
    </row>
    <row r="621" spans="2:3">
      <c r="B621" s="305" t="str">
        <f ca="1"/>
        <v>Oyster Bay-East Norwich Central School District</v>
      </c>
      <c r="C621" s="307">
        <f>IF(COUNTIF(CONTROL!$B$99:$B$148,'Funding by District'!D458)&gt;=1,"",ROW()-163)</f>
        <v>458</v>
      </c>
    </row>
    <row r="622" spans="2:3">
      <c r="B622" s="305" t="str">
        <f ca="1"/>
        <v>Oysterponds Union Free School District</v>
      </c>
      <c r="C622" s="307">
        <f>IF(COUNTIF(CONTROL!$B$99:$B$148,'Funding by District'!D459)&gt;=1,"",ROW()-163)</f>
        <v>459</v>
      </c>
    </row>
    <row r="623" spans="2:3">
      <c r="B623" s="305" t="str">
        <f ca="1"/>
        <v>Palmyra-Macedon Central School District</v>
      </c>
      <c r="C623" s="307">
        <f>IF(COUNTIF(CONTROL!$B$99:$B$148,'Funding by District'!D460)&gt;=1,"",ROW()-163)</f>
        <v>460</v>
      </c>
    </row>
    <row r="624" spans="2:3">
      <c r="B624" s="305" t="str">
        <f ca="1"/>
        <v>Panama Central School District</v>
      </c>
      <c r="C624" s="307">
        <f>IF(COUNTIF(CONTROL!$B$99:$B$148,'Funding by District'!D461)&gt;=1,"",ROW()-163)</f>
        <v>461</v>
      </c>
    </row>
    <row r="625" spans="2:3">
      <c r="B625" s="305" t="str">
        <f ca="1"/>
        <v>Parishville-Hopkinton Central School District</v>
      </c>
      <c r="C625" s="307">
        <f>IF(COUNTIF(CONTROL!$B$99:$B$148,'Funding by District'!D462)&gt;=1,"",ROW()-163)</f>
        <v>462</v>
      </c>
    </row>
    <row r="626" spans="2:3">
      <c r="B626" s="305" t="str">
        <f ca="1"/>
        <v>Patchogue-Medford Union Free School District</v>
      </c>
      <c r="C626" s="307">
        <f>IF(COUNTIF(CONTROL!$B$99:$B$148,'Funding by District'!D463)&gt;=1,"",ROW()-163)</f>
        <v>463</v>
      </c>
    </row>
    <row r="627" spans="2:3">
      <c r="B627" s="305" t="str">
        <f ca="1"/>
        <v>Pavilion Central School District</v>
      </c>
      <c r="C627" s="307">
        <f>IF(COUNTIF(CONTROL!$B$99:$B$148,'Funding by District'!D464)&gt;=1,"",ROW()-163)</f>
        <v>464</v>
      </c>
    </row>
    <row r="628" spans="2:3">
      <c r="B628" s="305" t="str">
        <f ca="1"/>
        <v>Pawling Central School District</v>
      </c>
      <c r="C628" s="307">
        <f>IF(COUNTIF(CONTROL!$B$99:$B$148,'Funding by District'!D465)&gt;=1,"",ROW()-163)</f>
        <v>465</v>
      </c>
    </row>
    <row r="629" spans="2:3">
      <c r="B629" s="305" t="str">
        <f ca="1"/>
        <v>Pearl River Union Free School District</v>
      </c>
      <c r="C629" s="307">
        <f>IF(COUNTIF(CONTROL!$B$99:$B$148,'Funding by District'!D466)&gt;=1,"",ROW()-163)</f>
        <v>466</v>
      </c>
    </row>
    <row r="630" spans="2:3">
      <c r="B630" s="305" t="str">
        <f ca="1"/>
        <v>Peekskill City School District</v>
      </c>
      <c r="C630" s="307">
        <f>IF(COUNTIF(CONTROL!$B$99:$B$148,'Funding by District'!D467)&gt;=1,"",ROW()-163)</f>
        <v>467</v>
      </c>
    </row>
    <row r="631" spans="2:3">
      <c r="B631" s="305" t="str">
        <f ca="1"/>
        <v>Pelham Union Free School District</v>
      </c>
      <c r="C631" s="307">
        <f>IF(COUNTIF(CONTROL!$B$99:$B$148,'Funding by District'!D468)&gt;=1,"",ROW()-163)</f>
        <v>468</v>
      </c>
    </row>
    <row r="632" spans="2:3">
      <c r="B632" s="305" t="str">
        <f ca="1"/>
        <v>Pembroke Central School District</v>
      </c>
      <c r="C632" s="307">
        <f>IF(COUNTIF(CONTROL!$B$99:$B$148,'Funding by District'!D469)&gt;=1,"",ROW()-163)</f>
        <v>469</v>
      </c>
    </row>
    <row r="633" spans="2:3">
      <c r="B633" s="305" t="str">
        <f ca="1"/>
        <v>Penfield Central School District</v>
      </c>
      <c r="C633" s="307">
        <f>IF(COUNTIF(CONTROL!$B$99:$B$148,'Funding by District'!D470)&gt;=1,"",ROW()-163)</f>
        <v>470</v>
      </c>
    </row>
    <row r="634" spans="2:3">
      <c r="B634" s="305" t="str">
        <f ca="1"/>
        <v>Penn Yan Central School District</v>
      </c>
      <c r="C634" s="307">
        <f>IF(COUNTIF(CONTROL!$B$99:$B$148,'Funding by District'!D471)&gt;=1,"",ROW()-163)</f>
        <v>471</v>
      </c>
    </row>
    <row r="635" spans="2:3">
      <c r="B635" s="305" t="str">
        <f ca="1"/>
        <v>Perry Central School District</v>
      </c>
      <c r="C635" s="307">
        <f>IF(COUNTIF(CONTROL!$B$99:$B$148,'Funding by District'!D472)&gt;=1,"",ROW()-163)</f>
        <v>472</v>
      </c>
    </row>
    <row r="636" spans="2:3">
      <c r="B636" s="305" t="str">
        <f ca="1"/>
        <v>Peru Central School District</v>
      </c>
      <c r="C636" s="307">
        <f>IF(COUNTIF(CONTROL!$B$99:$B$148,'Funding by District'!D473)&gt;=1,"",ROW()-163)</f>
        <v>473</v>
      </c>
    </row>
    <row r="637" spans="2:3">
      <c r="B637" s="305" t="str">
        <f ca="1"/>
        <v>Phelps-Clifton Springs Central School District</v>
      </c>
      <c r="C637" s="307">
        <f>IF(COUNTIF(CONTROL!$B$99:$B$148,'Funding by District'!D474)&gt;=1,"",ROW()-163)</f>
        <v>474</v>
      </c>
    </row>
    <row r="638" spans="2:3">
      <c r="B638" s="305" t="str">
        <f ca="1"/>
        <v>Phoenix Central School District</v>
      </c>
      <c r="C638" s="307">
        <f>IF(COUNTIF(CONTROL!$B$99:$B$148,'Funding by District'!D475)&gt;=1,"",ROW()-163)</f>
        <v>475</v>
      </c>
    </row>
    <row r="639" spans="2:3">
      <c r="B639" s="305" t="str">
        <f ca="1"/>
        <v>Pine Bush Central School District</v>
      </c>
      <c r="C639" s="307">
        <f>IF(COUNTIF(CONTROL!$B$99:$B$148,'Funding by District'!D476)&gt;=1,"",ROW()-163)</f>
        <v>476</v>
      </c>
    </row>
    <row r="640" spans="2:3">
      <c r="B640" s="305" t="str">
        <f ca="1"/>
        <v>Pine Plains Central School District</v>
      </c>
      <c r="C640" s="307">
        <f>IF(COUNTIF(CONTROL!$B$99:$B$148,'Funding by District'!D477)&gt;=1,"",ROW()-163)</f>
        <v>477</v>
      </c>
    </row>
    <row r="641" spans="2:3">
      <c r="B641" s="305" t="str">
        <f ca="1"/>
        <v>Pine Valley Central School District</v>
      </c>
      <c r="C641" s="307">
        <f>IF(COUNTIF(CONTROL!$B$99:$B$148,'Funding by District'!D478)&gt;=1,"",ROW()-163)</f>
        <v>478</v>
      </c>
    </row>
    <row r="642" spans="2:3">
      <c r="B642" s="305" t="str">
        <f ca="1"/>
        <v>Pioneer Central School District</v>
      </c>
      <c r="C642" s="307">
        <f>IF(COUNTIF(CONTROL!$B$99:$B$148,'Funding by District'!D479)&gt;=1,"",ROW()-163)</f>
        <v>479</v>
      </c>
    </row>
    <row r="643" spans="2:3">
      <c r="B643" s="305" t="str">
        <f ca="1"/>
        <v>Pittsford Central School District</v>
      </c>
      <c r="C643" s="307">
        <f>IF(COUNTIF(CONTROL!$B$99:$B$148,'Funding by District'!D480)&gt;=1,"",ROW()-163)</f>
        <v>480</v>
      </c>
    </row>
    <row r="644" spans="2:3">
      <c r="B644" s="305" t="str">
        <f ca="1"/>
        <v>Plainedge Union Free School District</v>
      </c>
      <c r="C644" s="307">
        <f>IF(COUNTIF(CONTROL!$B$99:$B$148,'Funding by District'!D481)&gt;=1,"",ROW()-163)</f>
        <v>481</v>
      </c>
    </row>
    <row r="645" spans="2:3">
      <c r="B645" s="305" t="str">
        <f ca="1"/>
        <v>Plainview-Old Bethpage Central School District</v>
      </c>
      <c r="C645" s="307">
        <f>IF(COUNTIF(CONTROL!$B$99:$B$148,'Funding by District'!D482)&gt;=1,"",ROW()-163)</f>
        <v>482</v>
      </c>
    </row>
    <row r="646" spans="2:3">
      <c r="B646" s="305" t="str">
        <f ca="1"/>
        <v>Plattsburgh City School District</v>
      </c>
      <c r="C646" s="307">
        <f>IF(COUNTIF(CONTROL!$B$99:$B$148,'Funding by District'!D483)&gt;=1,"",ROW()-163)</f>
        <v>483</v>
      </c>
    </row>
    <row r="647" spans="2:3">
      <c r="B647" s="305" t="str">
        <f ca="1"/>
        <v>Pleasantville Union Free School District</v>
      </c>
      <c r="C647" s="307">
        <f>IF(COUNTIF(CONTROL!$B$99:$B$148,'Funding by District'!D484)&gt;=1,"",ROW()-163)</f>
        <v>484</v>
      </c>
    </row>
    <row r="648" spans="2:3">
      <c r="B648" s="305" t="str">
        <f ca="1"/>
        <v>Pocantico Hills Central School District</v>
      </c>
      <c r="C648" s="307">
        <f>IF(COUNTIF(CONTROL!$B$99:$B$148,'Funding by District'!D485)&gt;=1,"",ROW()-163)</f>
        <v>485</v>
      </c>
    </row>
    <row r="649" spans="2:3">
      <c r="B649" s="305" t="str">
        <f ca="1"/>
        <v>Poland Central School District</v>
      </c>
      <c r="C649" s="307">
        <f>IF(COUNTIF(CONTROL!$B$99:$B$148,'Funding by District'!D486)&gt;=1,"",ROW()-163)</f>
        <v>486</v>
      </c>
    </row>
    <row r="650" spans="2:3">
      <c r="B650" s="305" t="str">
        <f ca="1"/>
        <v>Port Byron Central School District</v>
      </c>
      <c r="C650" s="307">
        <f>IF(COUNTIF(CONTROL!$B$99:$B$148,'Funding by District'!D487)&gt;=1,"",ROW()-163)</f>
        <v>487</v>
      </c>
    </row>
    <row r="651" spans="2:3">
      <c r="B651" s="305" t="str">
        <f ca="1"/>
        <v>Port Chester-Rye Union Free School District</v>
      </c>
      <c r="C651" s="307">
        <f>IF(COUNTIF(CONTROL!$B$99:$B$148,'Funding by District'!D488)&gt;=1,"",ROW()-163)</f>
        <v>488</v>
      </c>
    </row>
    <row r="652" spans="2:3">
      <c r="B652" s="305" t="str">
        <f ca="1"/>
        <v>Port Jefferson Union Free School District</v>
      </c>
      <c r="C652" s="307">
        <f>IF(COUNTIF(CONTROL!$B$99:$B$148,'Funding by District'!D489)&gt;=1,"",ROW()-163)</f>
        <v>489</v>
      </c>
    </row>
    <row r="653" spans="2:3">
      <c r="B653" s="305" t="str">
        <f ca="1"/>
        <v>Port Jervis City School District</v>
      </c>
      <c r="C653" s="307">
        <f>IF(COUNTIF(CONTROL!$B$99:$B$148,'Funding by District'!D490)&gt;=1,"",ROW()-163)</f>
        <v>490</v>
      </c>
    </row>
    <row r="654" spans="2:3">
      <c r="B654" s="305" t="str">
        <f ca="1"/>
        <v>Port Washington Union Free School District</v>
      </c>
      <c r="C654" s="307">
        <f>IF(COUNTIF(CONTROL!$B$99:$B$148,'Funding by District'!D491)&gt;=1,"",ROW()-163)</f>
        <v>491</v>
      </c>
    </row>
    <row r="655" spans="2:3">
      <c r="B655" s="305" t="str">
        <f ca="1"/>
        <v>Portville Central School District</v>
      </c>
      <c r="C655" s="307">
        <f>IF(COUNTIF(CONTROL!$B$99:$B$148,'Funding by District'!D492)&gt;=1,"",ROW()-163)</f>
        <v>492</v>
      </c>
    </row>
    <row r="656" spans="2:3">
      <c r="B656" s="305" t="str">
        <f ca="1"/>
        <v>Potsdam Central School District</v>
      </c>
      <c r="C656" s="307">
        <f>IF(COUNTIF(CONTROL!$B$99:$B$148,'Funding by District'!D493)&gt;=1,"",ROW()-163)</f>
        <v>493</v>
      </c>
    </row>
    <row r="657" spans="2:3">
      <c r="B657" s="305" t="str">
        <f ca="1"/>
        <v>Poughkeepsie City School District</v>
      </c>
      <c r="C657" s="307">
        <f>IF(COUNTIF(CONTROL!$B$99:$B$148,'Funding by District'!D494)&gt;=1,"",ROW()-163)</f>
        <v>494</v>
      </c>
    </row>
    <row r="658" spans="2:3">
      <c r="B658" s="305" t="str">
        <f ca="1"/>
        <v>Prattsburgh Central School District</v>
      </c>
      <c r="C658" s="307">
        <f>IF(COUNTIF(CONTROL!$B$99:$B$148,'Funding by District'!D495)&gt;=1,"",ROW()-163)</f>
        <v>495</v>
      </c>
    </row>
    <row r="659" spans="2:3">
      <c r="B659" s="305" t="str">
        <f ca="1"/>
        <v>Pulaski (Academy) Central School District</v>
      </c>
      <c r="C659" s="307">
        <f>IF(COUNTIF(CONTROL!$B$99:$B$148,'Funding by District'!D496)&gt;=1,"",ROW()-163)</f>
        <v>496</v>
      </c>
    </row>
    <row r="660" spans="2:3">
      <c r="B660" s="305" t="str">
        <f ca="1"/>
        <v>Putnam Central School District</v>
      </c>
      <c r="C660" s="307">
        <f>IF(COUNTIF(CONTROL!$B$99:$B$148,'Funding by District'!D497)&gt;=1,"",ROW()-163)</f>
        <v>497</v>
      </c>
    </row>
    <row r="661" spans="2:3">
      <c r="B661" s="305" t="str">
        <f ca="1"/>
        <v>Putnam Valley Central School District</v>
      </c>
      <c r="C661" s="307">
        <f>IF(COUNTIF(CONTROL!$B$99:$B$148,'Funding by District'!D498)&gt;=1,"",ROW()-163)</f>
        <v>498</v>
      </c>
    </row>
    <row r="662" spans="2:3">
      <c r="B662" s="305" t="str">
        <f ca="1"/>
        <v>Queensbury Union Free School District</v>
      </c>
      <c r="C662" s="307">
        <f>IF(COUNTIF(CONTROL!$B$99:$B$148,'Funding by District'!D499)&gt;=1,"",ROW()-163)</f>
        <v>499</v>
      </c>
    </row>
    <row r="663" spans="2:3">
      <c r="B663" s="305" t="str">
        <f ca="1"/>
        <v>Quogue Union Free School District</v>
      </c>
      <c r="C663" s="307">
        <f>IF(COUNTIF(CONTROL!$B$99:$B$148,'Funding by District'!D500)&gt;=1,"",ROW()-163)</f>
        <v>500</v>
      </c>
    </row>
    <row r="664" spans="2:3">
      <c r="B664" s="305" t="str">
        <f ca="1"/>
        <v>Randolph Central School District</v>
      </c>
      <c r="C664" s="307">
        <f>IF(COUNTIF(CONTROL!$B$99:$B$148,'Funding by District'!D501)&gt;=1,"",ROW()-163)</f>
        <v>501</v>
      </c>
    </row>
    <row r="665" spans="2:3">
      <c r="B665" s="305" t="str">
        <f ca="1"/>
        <v>Ravena-Coeymans-Selkirk Central School District</v>
      </c>
      <c r="C665" s="307">
        <f>IF(COUNTIF(CONTROL!$B$99:$B$148,'Funding by District'!D502)&gt;=1,"",ROW()-163)</f>
        <v>502</v>
      </c>
    </row>
    <row r="666" spans="2:3">
      <c r="B666" s="305" t="str">
        <f ca="1"/>
        <v>Red Creek Central School District</v>
      </c>
      <c r="C666" s="307">
        <f>IF(COUNTIF(CONTROL!$B$99:$B$148,'Funding by District'!D503)&gt;=1,"",ROW()-163)</f>
        <v>503</v>
      </c>
    </row>
    <row r="667" spans="2:3">
      <c r="B667" s="305" t="str">
        <f ca="1"/>
        <v>Red Hook Central School District</v>
      </c>
      <c r="C667" s="307">
        <f>IF(COUNTIF(CONTROL!$B$99:$B$148,'Funding by District'!D504)&gt;=1,"",ROW()-163)</f>
        <v>504</v>
      </c>
    </row>
    <row r="668" spans="2:3">
      <c r="B668" s="305" t="str">
        <f ca="1"/>
        <v>Remsen Central School District</v>
      </c>
      <c r="C668" s="307">
        <f>IF(COUNTIF(CONTROL!$B$99:$B$148,'Funding by District'!D505)&gt;=1,"",ROW()-163)</f>
        <v>505</v>
      </c>
    </row>
    <row r="669" spans="2:3">
      <c r="B669" s="305" t="str">
        <f ca="1"/>
        <v>Remsenburg-Speonk Union Free School District</v>
      </c>
      <c r="C669" s="307">
        <f>IF(COUNTIF(CONTROL!$B$99:$B$148,'Funding by District'!D506)&gt;=1,"",ROW()-163)</f>
        <v>506</v>
      </c>
    </row>
    <row r="670" spans="2:3">
      <c r="B670" s="305" t="str">
        <f ca="1"/>
        <v>Rensselaer City School District</v>
      </c>
      <c r="C670" s="307">
        <f>IF(COUNTIF(CONTROL!$B$99:$B$148,'Funding by District'!D507)&gt;=1,"",ROW()-163)</f>
        <v>507</v>
      </c>
    </row>
    <row r="671" spans="2:3">
      <c r="B671" s="305" t="str">
        <f ca="1"/>
        <v>Rhinebeck Central School District</v>
      </c>
      <c r="C671" s="307">
        <f>IF(COUNTIF(CONTROL!$B$99:$B$148,'Funding by District'!D508)&gt;=1,"",ROW()-163)</f>
        <v>508</v>
      </c>
    </row>
    <row r="672" spans="2:3">
      <c r="B672" s="305" t="str">
        <f ca="1"/>
        <v>Richfield Springs Central School District</v>
      </c>
      <c r="C672" s="307">
        <f>IF(COUNTIF(CONTROL!$B$99:$B$148,'Funding by District'!D509)&gt;=1,"",ROW()-163)</f>
        <v>509</v>
      </c>
    </row>
    <row r="673" spans="2:3">
      <c r="B673" s="305" t="str">
        <f ca="1"/>
        <v>Ripley Central School District</v>
      </c>
      <c r="C673" s="307">
        <f>IF(COUNTIF(CONTROL!$B$99:$B$148,'Funding by District'!D510)&gt;=1,"",ROW()-163)</f>
        <v>510</v>
      </c>
    </row>
    <row r="674" spans="2:3">
      <c r="B674" s="305" t="str">
        <f ca="1"/>
        <v>Riverhead Central School District</v>
      </c>
      <c r="C674" s="307">
        <f>IF(COUNTIF(CONTROL!$B$99:$B$148,'Funding by District'!D511)&gt;=1,"",ROW()-163)</f>
        <v>511</v>
      </c>
    </row>
    <row r="675" spans="2:3">
      <c r="B675" s="305" t="str">
        <f ca="1"/>
        <v>Rochester City School District</v>
      </c>
      <c r="C675" s="307">
        <f>IF(COUNTIF(CONTROL!$B$99:$B$148,'Funding by District'!D512)&gt;=1,"",ROW()-163)</f>
        <v>512</v>
      </c>
    </row>
    <row r="676" spans="2:3">
      <c r="B676" s="305" t="str">
        <f ca="1"/>
        <v>Rockville Centre Union Free School District</v>
      </c>
      <c r="C676" s="307">
        <f>IF(COUNTIF(CONTROL!$B$99:$B$148,'Funding by District'!D513)&gt;=1,"",ROW()-163)</f>
        <v>513</v>
      </c>
    </row>
    <row r="677" spans="2:3">
      <c r="B677" s="305" t="str">
        <f ca="1"/>
        <v>Rocky Point Union Free School District</v>
      </c>
      <c r="C677" s="307">
        <f>IF(COUNTIF(CONTROL!$B$99:$B$148,'Funding by District'!D514)&gt;=1,"",ROW()-163)</f>
        <v>514</v>
      </c>
    </row>
    <row r="678" spans="2:3">
      <c r="B678" s="305" t="str">
        <f ca="1"/>
        <v>Rome City School District</v>
      </c>
      <c r="C678" s="307">
        <f>IF(COUNTIF(CONTROL!$B$99:$B$148,'Funding by District'!D515)&gt;=1,"",ROW()-163)</f>
        <v>515</v>
      </c>
    </row>
    <row r="679" spans="2:3">
      <c r="B679" s="305" t="str">
        <f ca="1"/>
        <v>Romulus Central School District</v>
      </c>
      <c r="C679" s="307">
        <f>IF(COUNTIF(CONTROL!$B$99:$B$148,'Funding by District'!D516)&gt;=1,"",ROW()-163)</f>
        <v>516</v>
      </c>
    </row>
    <row r="680" spans="2:3">
      <c r="B680" s="305" t="str">
        <f ca="1"/>
        <v>Rondout Valley Central School District</v>
      </c>
      <c r="C680" s="307">
        <f>IF(COUNTIF(CONTROL!$B$99:$B$148,'Funding by District'!D517)&gt;=1,"",ROW()-163)</f>
        <v>517</v>
      </c>
    </row>
    <row r="681" spans="2:3">
      <c r="B681" s="305" t="str">
        <f ca="1"/>
        <v>Roosevelt Union Free School District</v>
      </c>
      <c r="C681" s="307">
        <f>IF(COUNTIF(CONTROL!$B$99:$B$148,'Funding by District'!D518)&gt;=1,"",ROW()-163)</f>
        <v>518</v>
      </c>
    </row>
    <row r="682" spans="2:3">
      <c r="B682" s="305" t="str">
        <f ca="1"/>
        <v>Roscoe Central School District</v>
      </c>
      <c r="C682" s="307">
        <f>IF(COUNTIF(CONTROL!$B$99:$B$148,'Funding by District'!D519)&gt;=1,"",ROW()-163)</f>
        <v>519</v>
      </c>
    </row>
    <row r="683" spans="2:3">
      <c r="B683" s="305" t="str">
        <f ca="1"/>
        <v>Roslyn Union Free School District</v>
      </c>
      <c r="C683" s="307">
        <f>IF(COUNTIF(CONTROL!$B$99:$B$148,'Funding by District'!D520)&gt;=1,"",ROW()-163)</f>
        <v>520</v>
      </c>
    </row>
    <row r="684" spans="2:3">
      <c r="B684" s="305" t="str">
        <f ca="1"/>
        <v>Roxbury Central School District</v>
      </c>
      <c r="C684" s="307">
        <f>IF(COUNTIF(CONTROL!$B$99:$B$148,'Funding by District'!D521)&gt;=1,"",ROW()-163)</f>
        <v>521</v>
      </c>
    </row>
    <row r="685" spans="2:3">
      <c r="B685" s="305" t="str">
        <f ca="1"/>
        <v>Royalton-Hartland Central School District</v>
      </c>
      <c r="C685" s="307">
        <f>IF(COUNTIF(CONTROL!$B$99:$B$148,'Funding by District'!D522)&gt;=1,"",ROW()-163)</f>
        <v>522</v>
      </c>
    </row>
    <row r="686" spans="2:3">
      <c r="B686" s="305" t="str">
        <f ca="1"/>
        <v>Rush-Henrietta Central School District</v>
      </c>
      <c r="C686" s="307">
        <f>IF(COUNTIF(CONTROL!$B$99:$B$148,'Funding by District'!D523)&gt;=1,"",ROW()-163)</f>
        <v>523</v>
      </c>
    </row>
    <row r="687" spans="2:3">
      <c r="B687" s="305" t="str">
        <f ca="1"/>
        <v>Rye City School District</v>
      </c>
      <c r="C687" s="307">
        <f>IF(COUNTIF(CONTROL!$B$99:$B$148,'Funding by District'!D524)&gt;=1,"",ROW()-163)</f>
        <v>524</v>
      </c>
    </row>
    <row r="688" spans="2:3">
      <c r="B688" s="305" t="str">
        <f ca="1"/>
        <v>Rye Neck Union Free School District</v>
      </c>
      <c r="C688" s="307">
        <f>IF(COUNTIF(CONTROL!$B$99:$B$148,'Funding by District'!D525)&gt;=1,"",ROW()-163)</f>
        <v>525</v>
      </c>
    </row>
    <row r="689" spans="2:3">
      <c r="B689" s="305" t="str">
        <f ca="1"/>
        <v>Sachem Central School District</v>
      </c>
      <c r="C689" s="307">
        <f>IF(COUNTIF(CONTROL!$B$99:$B$148,'Funding by District'!D526)&gt;=1,"",ROW()-163)</f>
        <v>526</v>
      </c>
    </row>
    <row r="690" spans="2:3">
      <c r="B690" s="305" t="str">
        <f ca="1"/>
        <v>Sackets Harbor Central School District</v>
      </c>
      <c r="C690" s="307">
        <f>IF(COUNTIF(CONTROL!$B$99:$B$148,'Funding by District'!D527)&gt;=1,"",ROW()-163)</f>
        <v>527</v>
      </c>
    </row>
    <row r="691" spans="2:3">
      <c r="B691" s="305" t="str">
        <f ca="1"/>
        <v>Sag Harbor Union Free School District</v>
      </c>
      <c r="C691" s="307">
        <f>IF(COUNTIF(CONTROL!$B$99:$B$148,'Funding by District'!D528)&gt;=1,"",ROW()-163)</f>
        <v>528</v>
      </c>
    </row>
    <row r="692" spans="2:3">
      <c r="B692" s="305" t="str">
        <f ca="1"/>
        <v>Sagaponack Common School District</v>
      </c>
      <c r="C692" s="307">
        <f>IF(COUNTIF(CONTROL!$B$99:$B$148,'Funding by District'!D529)&gt;=1,"",ROW()-163)</f>
        <v>529</v>
      </c>
    </row>
    <row r="693" spans="2:3">
      <c r="B693" s="305" t="str">
        <f ca="1"/>
        <v>Saint Regis Falls Central School District</v>
      </c>
      <c r="C693" s="307">
        <f>IF(COUNTIF(CONTROL!$B$99:$B$148,'Funding by District'!D530)&gt;=1,"",ROW()-163)</f>
        <v>530</v>
      </c>
    </row>
    <row r="694" spans="2:3">
      <c r="B694" s="305" t="str">
        <f ca="1"/>
        <v>Salamanca City School District</v>
      </c>
      <c r="C694" s="307">
        <f>IF(COUNTIF(CONTROL!$B$99:$B$148,'Funding by District'!D531)&gt;=1,"",ROW()-163)</f>
        <v>531</v>
      </c>
    </row>
    <row r="695" spans="2:3">
      <c r="B695" s="305" t="str">
        <f ca="1"/>
        <v>Salem Central School District</v>
      </c>
      <c r="C695" s="307">
        <f>IF(COUNTIF(CONTROL!$B$99:$B$148,'Funding by District'!D532)&gt;=1,"",ROW()-163)</f>
        <v>532</v>
      </c>
    </row>
    <row r="696" spans="2:3">
      <c r="B696" s="305" t="str">
        <f ca="1"/>
        <v>Salmon River Central School District</v>
      </c>
      <c r="C696" s="307">
        <f>IF(COUNTIF(CONTROL!$B$99:$B$148,'Funding by District'!D533)&gt;=1,"",ROW()-163)</f>
        <v>533</v>
      </c>
    </row>
    <row r="697" spans="2:3">
      <c r="B697" s="305" t="str">
        <f ca="1"/>
        <v>Sandy Creek Central School District</v>
      </c>
      <c r="C697" s="307">
        <f>IF(COUNTIF(CONTROL!$B$99:$B$148,'Funding by District'!D534)&gt;=1,"",ROW()-163)</f>
        <v>534</v>
      </c>
    </row>
    <row r="698" spans="2:3">
      <c r="B698" s="305" t="str">
        <f ca="1"/>
        <v>Saranac Central School District</v>
      </c>
      <c r="C698" s="307">
        <f>IF(COUNTIF(CONTROL!$B$99:$B$148,'Funding by District'!D535)&gt;=1,"",ROW()-163)</f>
        <v>535</v>
      </c>
    </row>
    <row r="699" spans="2:3">
      <c r="B699" s="305" t="str">
        <f ca="1"/>
        <v>Saranac Lake Central School District</v>
      </c>
      <c r="C699" s="307">
        <f>IF(COUNTIF(CONTROL!$B$99:$B$148,'Funding by District'!D536)&gt;=1,"",ROW()-163)</f>
        <v>536</v>
      </c>
    </row>
    <row r="700" spans="2:3">
      <c r="B700" s="305" t="str">
        <f ca="1"/>
        <v>Saratoga Springs City School District</v>
      </c>
      <c r="C700" s="307">
        <f>IF(COUNTIF(CONTROL!$B$99:$B$148,'Funding by District'!D537)&gt;=1,"",ROW()-163)</f>
        <v>537</v>
      </c>
    </row>
    <row r="701" spans="2:3">
      <c r="B701" s="305" t="str">
        <f ca="1"/>
        <v>Saugerties Central School District</v>
      </c>
      <c r="C701" s="307">
        <f>IF(COUNTIF(CONTROL!$B$99:$B$148,'Funding by District'!D538)&gt;=1,"",ROW()-163)</f>
        <v>538</v>
      </c>
    </row>
    <row r="702" spans="2:3">
      <c r="B702" s="305" t="str">
        <f ca="1"/>
        <v>Sauquoit Valley Central School District</v>
      </c>
      <c r="C702" s="307">
        <f>IF(COUNTIF(CONTROL!$B$99:$B$148,'Funding by District'!D539)&gt;=1,"",ROW()-163)</f>
        <v>539</v>
      </c>
    </row>
    <row r="703" spans="2:3">
      <c r="B703" s="305" t="str">
        <f ca="1"/>
        <v>Sayville Union Free School District</v>
      </c>
      <c r="C703" s="307">
        <f>IF(COUNTIF(CONTROL!$B$99:$B$148,'Funding by District'!D540)&gt;=1,"",ROW()-163)</f>
        <v>540</v>
      </c>
    </row>
    <row r="704" spans="2:3">
      <c r="B704" s="305" t="str">
        <f ca="1"/>
        <v>Scarsdale Union Free School District</v>
      </c>
      <c r="C704" s="307">
        <f>IF(COUNTIF(CONTROL!$B$99:$B$148,'Funding by District'!D541)&gt;=1,"",ROW()-163)</f>
        <v>541</v>
      </c>
    </row>
    <row r="705" spans="2:3">
      <c r="B705" s="305" t="str">
        <f ca="1"/>
        <v>Schalmont Central School District</v>
      </c>
      <c r="C705" s="307">
        <f>IF(COUNTIF(CONTROL!$B$99:$B$148,'Funding by District'!D542)&gt;=1,"",ROW()-163)</f>
        <v>542</v>
      </c>
    </row>
    <row r="706" spans="2:3">
      <c r="B706" s="305" t="str">
        <f ca="1"/>
        <v>Schenectady City School District</v>
      </c>
      <c r="C706" s="307">
        <f>IF(COUNTIF(CONTROL!$B$99:$B$148,'Funding by District'!D543)&gt;=1,"",ROW()-163)</f>
        <v>543</v>
      </c>
    </row>
    <row r="707" spans="2:3">
      <c r="B707" s="305" t="str">
        <f ca="1"/>
        <v>Schenevus Central School District</v>
      </c>
      <c r="C707" s="307">
        <f>IF(COUNTIF(CONTROL!$B$99:$B$148,'Funding by District'!D544)&gt;=1,"",ROW()-163)</f>
        <v>544</v>
      </c>
    </row>
    <row r="708" spans="2:3">
      <c r="B708" s="305" t="str">
        <f ca="1"/>
        <v>Schodack Central School District</v>
      </c>
      <c r="C708" s="307">
        <f>IF(COUNTIF(CONTROL!$B$99:$B$148,'Funding by District'!D545)&gt;=1,"",ROW()-163)</f>
        <v>545</v>
      </c>
    </row>
    <row r="709" spans="2:3">
      <c r="B709" s="305" t="str">
        <f ca="1"/>
        <v>Schoharie Central School District</v>
      </c>
      <c r="C709" s="307">
        <f>IF(COUNTIF(CONTROL!$B$99:$B$148,'Funding by District'!D546)&gt;=1,"",ROW()-163)</f>
        <v>546</v>
      </c>
    </row>
    <row r="710" spans="2:3">
      <c r="B710" s="305" t="str">
        <f ca="1"/>
        <v>Schroon Lake Central School District</v>
      </c>
      <c r="C710" s="307">
        <f>IF(COUNTIF(CONTROL!$B$99:$B$148,'Funding by District'!D547)&gt;=1,"",ROW()-163)</f>
        <v>547</v>
      </c>
    </row>
    <row r="711" spans="2:3">
      <c r="B711" s="305" t="str">
        <f ca="1"/>
        <v>Schuylerville Central School District</v>
      </c>
      <c r="C711" s="307">
        <f>IF(COUNTIF(CONTROL!$B$99:$B$148,'Funding by District'!D548)&gt;=1,"",ROW()-163)</f>
        <v>548</v>
      </c>
    </row>
    <row r="712" spans="2:3">
      <c r="B712" s="305" t="str">
        <f ca="1"/>
        <v>Scio Central School District</v>
      </c>
      <c r="C712" s="307">
        <f>IF(COUNTIF(CONTROL!$B$99:$B$148,'Funding by District'!D549)&gt;=1,"",ROW()-163)</f>
        <v>549</v>
      </c>
    </row>
    <row r="713" spans="2:3">
      <c r="B713" s="305" t="str">
        <f ca="1"/>
        <v>Scotia-Glenville Central School District</v>
      </c>
      <c r="C713" s="307">
        <f>IF(COUNTIF(CONTROL!$B$99:$B$148,'Funding by District'!D550)&gt;=1,"",ROW()-163)</f>
        <v>550</v>
      </c>
    </row>
    <row r="714" spans="2:3">
      <c r="B714" s="305" t="str">
        <f ca="1"/>
        <v>Seaford Union Free School District</v>
      </c>
      <c r="C714" s="307">
        <f>IF(COUNTIF(CONTROL!$B$99:$B$148,'Funding by District'!D551)&gt;=1,"",ROW()-163)</f>
        <v>551</v>
      </c>
    </row>
    <row r="715" spans="2:3">
      <c r="B715" s="305" t="str">
        <f ca="1"/>
        <v>Seneca Falls Central School District</v>
      </c>
      <c r="C715" s="307">
        <f>IF(COUNTIF(CONTROL!$B$99:$B$148,'Funding by District'!D552)&gt;=1,"",ROW()-163)</f>
        <v>552</v>
      </c>
    </row>
    <row r="716" spans="2:3">
      <c r="B716" s="305" t="str">
        <f ca="1"/>
        <v>Sewanhaka Central High School District</v>
      </c>
      <c r="C716" s="307">
        <f>IF(COUNTIF(CONTROL!$B$99:$B$148,'Funding by District'!D553)&gt;=1,"",ROW()-163)</f>
        <v>553</v>
      </c>
    </row>
    <row r="717" spans="2:3">
      <c r="B717" s="305" t="str">
        <f ca="1"/>
        <v>Sharon Springs Central School District</v>
      </c>
      <c r="C717" s="307">
        <f>IF(COUNTIF(CONTROL!$B$99:$B$148,'Funding by District'!D554)&gt;=1,"",ROW()-163)</f>
        <v>554</v>
      </c>
    </row>
    <row r="718" spans="2:3">
      <c r="B718" s="305" t="str">
        <f ca="1"/>
        <v>Shelter Island Union Free School District</v>
      </c>
      <c r="C718" s="307">
        <f>IF(COUNTIF(CONTROL!$B$99:$B$148,'Funding by District'!D555)&gt;=1,"",ROW()-163)</f>
        <v>555</v>
      </c>
    </row>
    <row r="719" spans="2:3">
      <c r="B719" s="305" t="str">
        <f ca="1"/>
        <v>Shenendehowa Central School District</v>
      </c>
      <c r="C719" s="307">
        <f>IF(COUNTIF(CONTROL!$B$99:$B$148,'Funding by District'!D556)&gt;=1,"",ROW()-163)</f>
        <v>556</v>
      </c>
    </row>
    <row r="720" spans="2:3">
      <c r="B720" s="305" t="str">
        <f ca="1"/>
        <v>Sherburne-Earlville Central School District</v>
      </c>
      <c r="C720" s="307">
        <f>IF(COUNTIF(CONTROL!$B$99:$B$148,'Funding by District'!D557)&gt;=1,"",ROW()-163)</f>
        <v>557</v>
      </c>
    </row>
    <row r="721" spans="2:3">
      <c r="B721" s="305" t="str">
        <f ca="1"/>
        <v>Sherman Central School District</v>
      </c>
      <c r="C721" s="307">
        <f>IF(COUNTIF(CONTROL!$B$99:$B$148,'Funding by District'!D558)&gt;=1,"",ROW()-163)</f>
        <v>558</v>
      </c>
    </row>
    <row r="722" spans="2:3">
      <c r="B722" s="305" t="str">
        <f ca="1"/>
        <v>Shoreham-Wading River Central School District</v>
      </c>
      <c r="C722" s="307">
        <f>IF(COUNTIF(CONTROL!$B$99:$B$148,'Funding by District'!D559)&gt;=1,"",ROW()-163)</f>
        <v>559</v>
      </c>
    </row>
    <row r="723" spans="2:3">
      <c r="B723" s="305" t="str">
        <f ca="1"/>
        <v>Sidney Central School District</v>
      </c>
      <c r="C723" s="307">
        <f>IF(COUNTIF(CONTROL!$B$99:$B$148,'Funding by District'!D560)&gt;=1,"",ROW()-163)</f>
        <v>560</v>
      </c>
    </row>
    <row r="724" spans="2:3">
      <c r="B724" s="305" t="str">
        <f ca="1"/>
        <v>Silver Creek Central School District</v>
      </c>
      <c r="C724" s="307">
        <f>IF(COUNTIF(CONTROL!$B$99:$B$148,'Funding by District'!D561)&gt;=1,"",ROW()-163)</f>
        <v>561</v>
      </c>
    </row>
    <row r="725" spans="2:3">
      <c r="B725" s="305" t="str">
        <f ca="1"/>
        <v>Skaneateles Central School District</v>
      </c>
      <c r="C725" s="307">
        <f>IF(COUNTIF(CONTROL!$B$99:$B$148,'Funding by District'!D562)&gt;=1,"",ROW()-163)</f>
        <v>562</v>
      </c>
    </row>
    <row r="726" spans="2:3">
      <c r="B726" s="305" t="str">
        <f ca="1"/>
        <v>Smithtown Central School District</v>
      </c>
      <c r="C726" s="307">
        <f>IF(COUNTIF(CONTROL!$B$99:$B$148,'Funding by District'!D563)&gt;=1,"",ROW()-163)</f>
        <v>563</v>
      </c>
    </row>
    <row r="727" spans="2:3">
      <c r="B727" s="305" t="str">
        <f ca="1"/>
        <v>Sodus Central School District</v>
      </c>
      <c r="C727" s="307">
        <f>IF(COUNTIF(CONTROL!$B$99:$B$148,'Funding by District'!D564)&gt;=1,"",ROW()-163)</f>
        <v>564</v>
      </c>
    </row>
    <row r="728" spans="2:3">
      <c r="B728" s="305" t="str">
        <f ca="1"/>
        <v>Solvay Union Free School District</v>
      </c>
      <c r="C728" s="307">
        <f>IF(COUNTIF(CONTROL!$B$99:$B$148,'Funding by District'!D565)&gt;=1,"",ROW()-163)</f>
        <v>565</v>
      </c>
    </row>
    <row r="729" spans="2:3">
      <c r="B729" s="305" t="str">
        <f ca="1"/>
        <v>Somers Central School District</v>
      </c>
      <c r="C729" s="307">
        <f>IF(COUNTIF(CONTROL!$B$99:$B$148,'Funding by District'!D566)&gt;=1,"",ROW()-163)</f>
        <v>566</v>
      </c>
    </row>
    <row r="730" spans="2:3">
      <c r="B730" s="305" t="str">
        <f ca="1"/>
        <v>South Colonie Central School District</v>
      </c>
      <c r="C730" s="307">
        <f>IF(COUNTIF(CONTROL!$B$99:$B$148,'Funding by District'!D567)&gt;=1,"",ROW()-163)</f>
        <v>567</v>
      </c>
    </row>
    <row r="731" spans="2:3">
      <c r="B731" s="305" t="str">
        <f ca="1"/>
        <v>South Country Central School District</v>
      </c>
      <c r="C731" s="307">
        <f>IF(COUNTIF(CONTROL!$B$99:$B$148,'Funding by District'!D568)&gt;=1,"",ROW()-163)</f>
        <v>568</v>
      </c>
    </row>
    <row r="732" spans="2:3">
      <c r="B732" s="305" t="str">
        <f ca="1"/>
        <v>South Glens Falls Central School District</v>
      </c>
      <c r="C732" s="307">
        <f>IF(COUNTIF(CONTROL!$B$99:$B$148,'Funding by District'!D569)&gt;=1,"",ROW()-163)</f>
        <v>569</v>
      </c>
    </row>
    <row r="733" spans="2:3">
      <c r="B733" s="305" t="str">
        <f ca="1"/>
        <v>South Huntington Union Free School District</v>
      </c>
      <c r="C733" s="307">
        <f>IF(COUNTIF(CONTROL!$B$99:$B$148,'Funding by District'!D570)&gt;=1,"",ROW()-163)</f>
        <v>570</v>
      </c>
    </row>
    <row r="734" spans="2:3">
      <c r="B734" s="305" t="str">
        <f ca="1"/>
        <v>South Jefferson Central School District</v>
      </c>
      <c r="C734" s="307">
        <f>IF(COUNTIF(CONTROL!$B$99:$B$148,'Funding by District'!D571)&gt;=1,"",ROW()-163)</f>
        <v>571</v>
      </c>
    </row>
    <row r="735" spans="2:3">
      <c r="B735" s="305" t="str">
        <f ca="1"/>
        <v>South Kortright Central School District</v>
      </c>
      <c r="C735" s="307">
        <f>IF(COUNTIF(CONTROL!$B$99:$B$148,'Funding by District'!D572)&gt;=1,"",ROW()-163)</f>
        <v>572</v>
      </c>
    </row>
    <row r="736" spans="2:3">
      <c r="B736" s="305" t="str">
        <f ca="1"/>
        <v>South Lewis Central School District</v>
      </c>
      <c r="C736" s="307">
        <f>IF(COUNTIF(CONTROL!$B$99:$B$148,'Funding by District'!D573)&gt;=1,"",ROW()-163)</f>
        <v>573</v>
      </c>
    </row>
    <row r="737" spans="2:3">
      <c r="B737" s="305" t="str">
        <f ca="1"/>
        <v>South Orangetown Central School District</v>
      </c>
      <c r="C737" s="307">
        <f>IF(COUNTIF(CONTROL!$B$99:$B$148,'Funding by District'!D574)&gt;=1,"",ROW()-163)</f>
        <v>574</v>
      </c>
    </row>
    <row r="738" spans="2:3">
      <c r="B738" s="305" t="str">
        <f ca="1"/>
        <v>South Seneca Central School District</v>
      </c>
      <c r="C738" s="307">
        <f>IF(COUNTIF(CONTROL!$B$99:$B$148,'Funding by District'!D575)&gt;=1,"",ROW()-163)</f>
        <v>575</v>
      </c>
    </row>
    <row r="739" spans="2:3">
      <c r="B739" s="305" t="str">
        <f ca="1"/>
        <v>Southampton Union Free School District</v>
      </c>
      <c r="C739" s="307">
        <f>IF(COUNTIF(CONTROL!$B$99:$B$148,'Funding by District'!D576)&gt;=1,"",ROW()-163)</f>
        <v>576</v>
      </c>
    </row>
    <row r="740" spans="2:3">
      <c r="B740" s="305" t="str">
        <f ca="1"/>
        <v>Southern Cayuga Central School District</v>
      </c>
      <c r="C740" s="307">
        <f>IF(COUNTIF(CONTROL!$B$99:$B$148,'Funding by District'!D577)&gt;=1,"",ROW()-163)</f>
        <v>577</v>
      </c>
    </row>
    <row r="741" spans="2:3">
      <c r="B741" s="305" t="str">
        <f ca="1"/>
        <v>Southold Union Free School District</v>
      </c>
      <c r="C741" s="307">
        <f>IF(COUNTIF(CONTROL!$B$99:$B$148,'Funding by District'!D578)&gt;=1,"",ROW()-163)</f>
        <v>578</v>
      </c>
    </row>
    <row r="742" spans="2:3">
      <c r="B742" s="305" t="str">
        <f ca="1"/>
        <v>Southwestern Central School District</v>
      </c>
      <c r="C742" s="307">
        <f>IF(COUNTIF(CONTROL!$B$99:$B$148,'Funding by District'!D579)&gt;=1,"",ROW()-163)</f>
        <v>579</v>
      </c>
    </row>
    <row r="743" spans="2:3">
      <c r="B743" s="305" t="str">
        <f ca="1"/>
        <v>Spackenkill Union Free School District</v>
      </c>
      <c r="C743" s="307">
        <f>IF(COUNTIF(CONTROL!$B$99:$B$148,'Funding by District'!D580)&gt;=1,"",ROW()-163)</f>
        <v>580</v>
      </c>
    </row>
    <row r="744" spans="2:3">
      <c r="B744" s="305" t="str">
        <f ca="1"/>
        <v>Spencerport Central School District</v>
      </c>
      <c r="C744" s="307">
        <f>IF(COUNTIF(CONTROL!$B$99:$B$148,'Funding by District'!D581)&gt;=1,"",ROW()-163)</f>
        <v>581</v>
      </c>
    </row>
    <row r="745" spans="2:3">
      <c r="B745" s="305" t="str">
        <f ca="1"/>
        <v>Spencer-Van Etten Central School District</v>
      </c>
      <c r="C745" s="307">
        <f>IF(COUNTIF(CONTROL!$B$99:$B$148,'Funding by District'!D582)&gt;=1,"",ROW()-163)</f>
        <v>582</v>
      </c>
    </row>
    <row r="746" spans="2:3">
      <c r="B746" s="305" t="str">
        <f ca="1"/>
        <v>Springs Union Free School District</v>
      </c>
      <c r="C746" s="307">
        <f>IF(COUNTIF(CONTROL!$B$99:$B$148,'Funding by District'!D583)&gt;=1,"",ROW()-163)</f>
        <v>583</v>
      </c>
    </row>
    <row r="747" spans="2:3">
      <c r="B747" s="305" t="str">
        <f ca="1"/>
        <v>Springville-Griffith Institute Central School District</v>
      </c>
      <c r="C747" s="307">
        <f>IF(COUNTIF(CONTROL!$B$99:$B$148,'Funding by District'!D584)&gt;=1,"",ROW()-163)</f>
        <v>584</v>
      </c>
    </row>
    <row r="748" spans="2:3">
      <c r="B748" s="305" t="str">
        <f ca="1"/>
        <v>Stamford Central School District</v>
      </c>
      <c r="C748" s="307">
        <f>IF(COUNTIF(CONTROL!$B$99:$B$148,'Funding by District'!D585)&gt;=1,"",ROW()-163)</f>
        <v>585</v>
      </c>
    </row>
    <row r="749" spans="2:3">
      <c r="B749" s="305" t="str">
        <f ca="1"/>
        <v>Starpoint Central School District</v>
      </c>
      <c r="C749" s="307">
        <f>IF(COUNTIF(CONTROL!$B$99:$B$148,'Funding by District'!D586)&gt;=1,"",ROW()-163)</f>
        <v>586</v>
      </c>
    </row>
    <row r="750" spans="2:3">
      <c r="B750" s="305" t="str">
        <f ca="1"/>
        <v>Stillwater Central School District</v>
      </c>
      <c r="C750" s="307">
        <f>IF(COUNTIF(CONTROL!$B$99:$B$148,'Funding by District'!D587)&gt;=1,"",ROW()-163)</f>
        <v>587</v>
      </c>
    </row>
    <row r="751" spans="2:3">
      <c r="B751" s="305" t="str">
        <f ca="1"/>
        <v>Stockbridge Valley Central School District</v>
      </c>
      <c r="C751" s="307">
        <f>IF(COUNTIF(CONTROL!$B$99:$B$148,'Funding by District'!D588)&gt;=1,"",ROW()-163)</f>
        <v>588</v>
      </c>
    </row>
    <row r="752" spans="2:3">
      <c r="B752" s="305" t="str">
        <f ca="1"/>
        <v>Suffern Central School District</v>
      </c>
      <c r="C752" s="307">
        <f>IF(COUNTIF(CONTROL!$B$99:$B$148,'Funding by District'!D589)&gt;=1,"",ROW()-163)</f>
        <v>589</v>
      </c>
    </row>
    <row r="753" spans="2:3">
      <c r="B753" s="305" t="str">
        <f ca="1"/>
        <v>Sullivan West Central School District</v>
      </c>
      <c r="C753" s="307">
        <f>IF(COUNTIF(CONTROL!$B$99:$B$148,'Funding by District'!D590)&gt;=1,"",ROW()-163)</f>
        <v>590</v>
      </c>
    </row>
    <row r="754" spans="2:3">
      <c r="B754" s="305" t="str">
        <f ca="1"/>
        <v>Susquehanna Valley Central School District</v>
      </c>
      <c r="C754" s="307">
        <f>IF(COUNTIF(CONTROL!$B$99:$B$148,'Funding by District'!D591)&gt;=1,"",ROW()-163)</f>
        <v>591</v>
      </c>
    </row>
    <row r="755" spans="2:3">
      <c r="B755" s="305" t="str">
        <f ca="1"/>
        <v>Sweet Home Central School District</v>
      </c>
      <c r="C755" s="307">
        <f>IF(COUNTIF(CONTROL!$B$99:$B$148,'Funding by District'!D592)&gt;=1,"",ROW()-163)</f>
        <v>592</v>
      </c>
    </row>
    <row r="756" spans="2:3">
      <c r="B756" s="305" t="str">
        <f ca="1"/>
        <v>Syosset Central School District</v>
      </c>
      <c r="C756" s="307">
        <f>IF(COUNTIF(CONTROL!$B$99:$B$148,'Funding by District'!D593)&gt;=1,"",ROW()-163)</f>
        <v>593</v>
      </c>
    </row>
    <row r="757" spans="2:3">
      <c r="B757" s="305" t="str">
        <f ca="1"/>
        <v>Syracuse City School District</v>
      </c>
      <c r="C757" s="307">
        <f>IF(COUNTIF(CONTROL!$B$99:$B$148,'Funding by District'!D594)&gt;=1,"",ROW()-163)</f>
        <v>594</v>
      </c>
    </row>
    <row r="758" spans="2:3">
      <c r="B758" s="305" t="str">
        <f ca="1"/>
        <v>Taconic Hills Central School District</v>
      </c>
      <c r="C758" s="307">
        <f>IF(COUNTIF(CONTROL!$B$99:$B$148,'Funding by District'!D595)&gt;=1,"",ROW()-163)</f>
        <v>595</v>
      </c>
    </row>
    <row r="759" spans="2:3">
      <c r="B759" s="305" t="str">
        <f ca="1"/>
        <v>Tarrytown Union Free School District</v>
      </c>
      <c r="C759" s="307">
        <f>IF(COUNTIF(CONTROL!$B$99:$B$148,'Funding by District'!D596)&gt;=1,"",ROW()-163)</f>
        <v>596</v>
      </c>
    </row>
    <row r="760" spans="2:3">
      <c r="B760" s="305" t="str">
        <f ca="1"/>
        <v>Thousand Islands Central School District</v>
      </c>
      <c r="C760" s="307">
        <f>IF(COUNTIF(CONTROL!$B$99:$B$148,'Funding by District'!D597)&gt;=1,"",ROW()-163)</f>
        <v>597</v>
      </c>
    </row>
    <row r="761" spans="2:3">
      <c r="B761" s="305" t="str">
        <f ca="1"/>
        <v>Three Village Central School District</v>
      </c>
      <c r="C761" s="307">
        <f>IF(COUNTIF(CONTROL!$B$99:$B$148,'Funding by District'!D598)&gt;=1,"",ROW()-163)</f>
        <v>598</v>
      </c>
    </row>
    <row r="762" spans="2:3">
      <c r="B762" s="305" t="str">
        <f ca="1"/>
        <v>Ticonderoga Central School District</v>
      </c>
      <c r="C762" s="307">
        <f>IF(COUNTIF(CONTROL!$B$99:$B$148,'Funding by District'!D599)&gt;=1,"",ROW()-163)</f>
        <v>599</v>
      </c>
    </row>
    <row r="763" spans="2:3">
      <c r="B763" s="305" t="str">
        <f ca="1"/>
        <v>Tioga Central School District</v>
      </c>
      <c r="C763" s="307">
        <f>IF(COUNTIF(CONTROL!$B$99:$B$148,'Funding by District'!D600)&gt;=1,"",ROW()-163)</f>
        <v>600</v>
      </c>
    </row>
    <row r="764" spans="2:3">
      <c r="B764" s="305" t="str">
        <f ca="1"/>
        <v>Tonawanda City School District</v>
      </c>
      <c r="C764" s="307">
        <f>IF(COUNTIF(CONTROL!$B$99:$B$148,'Funding by District'!D601)&gt;=1,"",ROW()-163)</f>
        <v>601</v>
      </c>
    </row>
    <row r="765" spans="2:3">
      <c r="B765" s="305" t="str">
        <f ca="1"/>
        <v>Town of Webb Union Free School District</v>
      </c>
      <c r="C765" s="307">
        <f>IF(COUNTIF(CONTROL!$B$99:$B$148,'Funding by District'!D602)&gt;=1,"",ROW()-163)</f>
        <v>602</v>
      </c>
    </row>
    <row r="766" spans="2:3">
      <c r="B766" s="305" t="str">
        <f ca="1"/>
        <v>Tri-Valley Central School District</v>
      </c>
      <c r="C766" s="307">
        <f>IF(COUNTIF(CONTROL!$B$99:$B$148,'Funding by District'!D603)&gt;=1,"",ROW()-163)</f>
        <v>603</v>
      </c>
    </row>
    <row r="767" spans="2:3">
      <c r="B767" s="305" t="str">
        <f ca="1"/>
        <v>Troy City School District</v>
      </c>
      <c r="C767" s="307">
        <f>IF(COUNTIF(CONTROL!$B$99:$B$148,'Funding by District'!D604)&gt;=1,"",ROW()-163)</f>
        <v>604</v>
      </c>
    </row>
    <row r="768" spans="2:3">
      <c r="B768" s="305" t="str">
        <f ca="1"/>
        <v>Trumansburg Central School District</v>
      </c>
      <c r="C768" s="307">
        <f>IF(COUNTIF(CONTROL!$B$99:$B$148,'Funding by District'!D605)&gt;=1,"",ROW()-163)</f>
        <v>605</v>
      </c>
    </row>
    <row r="769" spans="2:3">
      <c r="B769" s="305" t="str">
        <f ca="1"/>
        <v>Tuckahoe Common School District</v>
      </c>
      <c r="C769" s="307">
        <f>IF(COUNTIF(CONTROL!$B$99:$B$148,'Funding by District'!D606)&gt;=1,"",ROW()-163)</f>
        <v>606</v>
      </c>
    </row>
    <row r="770" spans="2:3">
      <c r="B770" s="305" t="str">
        <f ca="1"/>
        <v>Tuckahoe Union Free School District</v>
      </c>
      <c r="C770" s="307">
        <f>IF(COUNTIF(CONTROL!$B$99:$B$148,'Funding by District'!D607)&gt;=1,"",ROW()-163)</f>
        <v>607</v>
      </c>
    </row>
    <row r="771" spans="2:3">
      <c r="B771" s="305" t="str">
        <f ca="1"/>
        <v>Tully Central School District</v>
      </c>
      <c r="C771" s="307">
        <f>IF(COUNTIF(CONTROL!$B$99:$B$148,'Funding by District'!D608)&gt;=1,"",ROW()-163)</f>
        <v>608</v>
      </c>
    </row>
    <row r="772" spans="2:3">
      <c r="B772" s="305" t="str">
        <f ca="1"/>
        <v>Tupper Lake Central School District</v>
      </c>
      <c r="C772" s="307">
        <f>IF(COUNTIF(CONTROL!$B$99:$B$148,'Funding by District'!D609)&gt;=1,"",ROW()-163)</f>
        <v>609</v>
      </c>
    </row>
    <row r="773" spans="2:3">
      <c r="B773" s="305" t="str">
        <f ca="1"/>
        <v>Tuxedo Union Free School District</v>
      </c>
      <c r="C773" s="307">
        <f>IF(COUNTIF(CONTROL!$B$99:$B$148,'Funding by District'!D610)&gt;=1,"",ROW()-163)</f>
        <v>610</v>
      </c>
    </row>
    <row r="774" spans="2:3">
      <c r="B774" s="305" t="str">
        <f ca="1"/>
        <v>Unadilla Valley Central School District</v>
      </c>
      <c r="C774" s="307">
        <f>IF(COUNTIF(CONTROL!$B$99:$B$148,'Funding by District'!D611)&gt;=1,"",ROW()-163)</f>
        <v>611</v>
      </c>
    </row>
    <row r="775" spans="2:3">
      <c r="B775" s="305" t="str">
        <f ca="1"/>
        <v>Unatego Central School District</v>
      </c>
      <c r="C775" s="307">
        <f>IF(COUNTIF(CONTROL!$B$99:$B$148,'Funding by District'!D612)&gt;=1,"",ROW()-163)</f>
        <v>612</v>
      </c>
    </row>
    <row r="776" spans="2:3">
      <c r="B776" s="305" t="str">
        <f ca="1"/>
        <v>Union Springs Central School District</v>
      </c>
      <c r="C776" s="307">
        <f>IF(COUNTIF(CONTROL!$B$99:$B$148,'Funding by District'!D613)&gt;=1,"",ROW()-163)</f>
        <v>613</v>
      </c>
    </row>
    <row r="777" spans="2:3">
      <c r="B777" s="305" t="str">
        <f ca="1"/>
        <v>Uniondale Union Free School District</v>
      </c>
      <c r="C777" s="307">
        <f>IF(COUNTIF(CONTROL!$B$99:$B$148,'Funding by District'!D614)&gt;=1,"",ROW()-163)</f>
        <v>614</v>
      </c>
    </row>
    <row r="778" spans="2:3">
      <c r="B778" s="305" t="str">
        <f ca="1"/>
        <v>Union-Endicott Central School District</v>
      </c>
      <c r="C778" s="307">
        <f>IF(COUNTIF(CONTROL!$B$99:$B$148,'Funding by District'!D615)&gt;=1,"",ROW()-163)</f>
        <v>615</v>
      </c>
    </row>
    <row r="779" spans="2:3">
      <c r="B779" s="305" t="str">
        <f ca="1"/>
        <v>Utica City School District</v>
      </c>
      <c r="C779" s="307">
        <f>IF(COUNTIF(CONTROL!$B$99:$B$148,'Funding by District'!D616)&gt;=1,"",ROW()-163)</f>
        <v>616</v>
      </c>
    </row>
    <row r="780" spans="2:3">
      <c r="B780" s="305" t="str">
        <f ca="1"/>
        <v>Valhalla Union Free School District</v>
      </c>
      <c r="C780" s="307">
        <f>IF(COUNTIF(CONTROL!$B$99:$B$148,'Funding by District'!D617)&gt;=1,"",ROW()-163)</f>
        <v>617</v>
      </c>
    </row>
    <row r="781" spans="2:3">
      <c r="B781" s="305" t="str">
        <f ca="1"/>
        <v>Valley Central School District</v>
      </c>
      <c r="C781" s="307">
        <f>IF(COUNTIF(CONTROL!$B$99:$B$148,'Funding by District'!D618)&gt;=1,"",ROW()-163)</f>
        <v>618</v>
      </c>
    </row>
    <row r="782" spans="2:3">
      <c r="B782" s="305" t="str">
        <f ca="1"/>
        <v>Valley Stream 13 Union Free School District</v>
      </c>
      <c r="C782" s="307">
        <f>IF(COUNTIF(CONTROL!$B$99:$B$148,'Funding by District'!D619)&gt;=1,"",ROW()-163)</f>
        <v>619</v>
      </c>
    </row>
    <row r="783" spans="2:3">
      <c r="B783" s="305" t="str">
        <f ca="1"/>
        <v>Valley Stream 24 Union Free School District</v>
      </c>
      <c r="C783" s="307">
        <f>IF(COUNTIF(CONTROL!$B$99:$B$148,'Funding by District'!D620)&gt;=1,"",ROW()-163)</f>
        <v>620</v>
      </c>
    </row>
    <row r="784" spans="2:3">
      <c r="B784" s="305" t="str">
        <f ca="1"/>
        <v>Valley Stream 30 Union Free School District</v>
      </c>
      <c r="C784" s="307">
        <f>IF(COUNTIF(CONTROL!$B$99:$B$148,'Funding by District'!D621)&gt;=1,"",ROW()-163)</f>
        <v>621</v>
      </c>
    </row>
    <row r="785" spans="2:3">
      <c r="B785" s="305" t="str">
        <f ca="1"/>
        <v>Valley Stream Central High School District</v>
      </c>
      <c r="C785" s="307">
        <f>IF(COUNTIF(CONTROL!$B$99:$B$148,'Funding by District'!D622)&gt;=1,"",ROW()-163)</f>
        <v>622</v>
      </c>
    </row>
    <row r="786" spans="2:3">
      <c r="B786" s="305" t="str">
        <f ca="1"/>
        <v>Vernon-Verona-Sherrill Central School District</v>
      </c>
      <c r="C786" s="307">
        <f>IF(COUNTIF(CONTROL!$B$99:$B$148,'Funding by District'!D623)&gt;=1,"",ROW()-163)</f>
        <v>623</v>
      </c>
    </row>
    <row r="787" spans="2:3">
      <c r="B787" s="305" t="str">
        <f ca="1"/>
        <v>Vestal Central School District</v>
      </c>
      <c r="C787" s="307">
        <f>IF(COUNTIF(CONTROL!$B$99:$B$148,'Funding by District'!D624)&gt;=1,"",ROW()-163)</f>
        <v>624</v>
      </c>
    </row>
    <row r="788" spans="2:3">
      <c r="B788" s="305" t="str">
        <f ca="1"/>
        <v>Victor Central School District</v>
      </c>
      <c r="C788" s="307">
        <f>IF(COUNTIF(CONTROL!$B$99:$B$148,'Funding by District'!D625)&gt;=1,"",ROW()-163)</f>
        <v>625</v>
      </c>
    </row>
    <row r="789" spans="2:3">
      <c r="B789" s="305" t="str">
        <f ca="1"/>
        <v>Voorheesville Central School District</v>
      </c>
      <c r="C789" s="307">
        <f>IF(COUNTIF(CONTROL!$B$99:$B$148,'Funding by District'!D626)&gt;=1,"",ROW()-163)</f>
        <v>626</v>
      </c>
    </row>
    <row r="790" spans="2:3">
      <c r="B790" s="305" t="str">
        <f ca="1"/>
        <v>Wainscott Common School District</v>
      </c>
      <c r="C790" s="307">
        <f>IF(COUNTIF(CONTROL!$B$99:$B$148,'Funding by District'!D627)&gt;=1,"",ROW()-163)</f>
        <v>627</v>
      </c>
    </row>
    <row r="791" spans="2:3">
      <c r="B791" s="305" t="str">
        <f ca="1"/>
        <v>Wallkill Central School District</v>
      </c>
      <c r="C791" s="307">
        <f>IF(COUNTIF(CONTROL!$B$99:$B$148,'Funding by District'!D628)&gt;=1,"",ROW()-163)</f>
        <v>628</v>
      </c>
    </row>
    <row r="792" spans="2:3">
      <c r="B792" s="305" t="str">
        <f ca="1"/>
        <v>Walton Central School District</v>
      </c>
      <c r="C792" s="307">
        <f>IF(COUNTIF(CONTROL!$B$99:$B$148,'Funding by District'!D629)&gt;=1,"",ROW()-163)</f>
        <v>629</v>
      </c>
    </row>
    <row r="793" spans="2:3">
      <c r="B793" s="305" t="str">
        <f ca="1"/>
        <v>Wantagh Union Free School District</v>
      </c>
      <c r="C793" s="307">
        <f>IF(COUNTIF(CONTROL!$B$99:$B$148,'Funding by District'!D630)&gt;=1,"",ROW()-163)</f>
        <v>630</v>
      </c>
    </row>
    <row r="794" spans="2:3">
      <c r="B794" s="305" t="str">
        <f ca="1"/>
        <v>Wappingers Central School District</v>
      </c>
      <c r="C794" s="307">
        <f>IF(COUNTIF(CONTROL!$B$99:$B$148,'Funding by District'!D631)&gt;=1,"",ROW()-163)</f>
        <v>631</v>
      </c>
    </row>
    <row r="795" spans="2:3">
      <c r="B795" s="305" t="str">
        <f ca="1"/>
        <v>Warrensburg Central School District</v>
      </c>
      <c r="C795" s="307">
        <f>IF(COUNTIF(CONTROL!$B$99:$B$148,'Funding by District'!D632)&gt;=1,"",ROW()-163)</f>
        <v>632</v>
      </c>
    </row>
    <row r="796" spans="2:3">
      <c r="B796" s="305" t="str">
        <f ca="1"/>
        <v>Warsaw Central School District</v>
      </c>
      <c r="C796" s="307">
        <f>IF(COUNTIF(CONTROL!$B$99:$B$148,'Funding by District'!D633)&gt;=1,"",ROW()-163)</f>
        <v>633</v>
      </c>
    </row>
    <row r="797" spans="2:3">
      <c r="B797" s="305" t="str">
        <f ca="1"/>
        <v>Warwick Valley Central School District</v>
      </c>
      <c r="C797" s="307">
        <f>IF(COUNTIF(CONTROL!$B$99:$B$148,'Funding by District'!D634)&gt;=1,"",ROW()-163)</f>
        <v>634</v>
      </c>
    </row>
    <row r="798" spans="2:3">
      <c r="B798" s="305" t="str">
        <f ca="1"/>
        <v>Washingtonville Central School District</v>
      </c>
      <c r="C798" s="307">
        <f>IF(COUNTIF(CONTROL!$B$99:$B$148,'Funding by District'!D635)&gt;=1,"",ROW()-163)</f>
        <v>635</v>
      </c>
    </row>
    <row r="799" spans="2:3">
      <c r="B799" s="305" t="str">
        <f ca="1"/>
        <v>Waterford-Halfmoon Union Free School District</v>
      </c>
      <c r="C799" s="307">
        <f>IF(COUNTIF(CONTROL!$B$99:$B$148,'Funding by District'!D636)&gt;=1,"",ROW()-163)</f>
        <v>636</v>
      </c>
    </row>
    <row r="800" spans="2:3">
      <c r="B800" s="305" t="str">
        <f ca="1"/>
        <v>Waterloo Central School District</v>
      </c>
      <c r="C800" s="307">
        <f>IF(COUNTIF(CONTROL!$B$99:$B$148,'Funding by District'!D637)&gt;=1,"",ROW()-163)</f>
        <v>637</v>
      </c>
    </row>
    <row r="801" spans="2:3">
      <c r="B801" s="305" t="str">
        <f ca="1"/>
        <v>Watertown City School District</v>
      </c>
      <c r="C801" s="307">
        <f>IF(COUNTIF(CONTROL!$B$99:$B$148,'Funding by District'!D638)&gt;=1,"",ROW()-163)</f>
        <v>638</v>
      </c>
    </row>
    <row r="802" spans="2:3">
      <c r="B802" s="305" t="str">
        <f ca="1"/>
        <v>Waterville Central School District</v>
      </c>
      <c r="C802" s="307">
        <f>IF(COUNTIF(CONTROL!$B$99:$B$148,'Funding by District'!D639)&gt;=1,"",ROW()-163)</f>
        <v>639</v>
      </c>
    </row>
    <row r="803" spans="2:3">
      <c r="B803" s="305" t="str">
        <f ca="1"/>
        <v>Watervliet City School District</v>
      </c>
      <c r="C803" s="307">
        <f>IF(COUNTIF(CONTROL!$B$99:$B$148,'Funding by District'!D640)&gt;=1,"",ROW()-163)</f>
        <v>640</v>
      </c>
    </row>
    <row r="804" spans="2:3">
      <c r="B804" s="305" t="str">
        <f ca="1"/>
        <v>Watkins Glen Central School District</v>
      </c>
      <c r="C804" s="307">
        <f>IF(COUNTIF(CONTROL!$B$99:$B$148,'Funding by District'!D641)&gt;=1,"",ROW()-163)</f>
        <v>641</v>
      </c>
    </row>
    <row r="805" spans="2:3">
      <c r="B805" s="305" t="str">
        <f ca="1"/>
        <v>Waverly Central School District</v>
      </c>
      <c r="C805" s="307">
        <f>IF(COUNTIF(CONTROL!$B$99:$B$148,'Funding by District'!D642)&gt;=1,"",ROW()-163)</f>
        <v>642</v>
      </c>
    </row>
    <row r="806" spans="2:3">
      <c r="B806" s="305" t="str">
        <f ca="1"/>
        <v>Wayland-Cohocton Central School District</v>
      </c>
      <c r="C806" s="307">
        <f>IF(COUNTIF(CONTROL!$B$99:$B$148,'Funding by District'!D643)&gt;=1,"",ROW()-163)</f>
        <v>643</v>
      </c>
    </row>
    <row r="807" spans="2:3">
      <c r="B807" s="305" t="str">
        <f ca="1"/>
        <v>Wayne Central School District</v>
      </c>
      <c r="C807" s="307">
        <f>IF(COUNTIF(CONTROL!$B$99:$B$148,'Funding by District'!D644)&gt;=1,"",ROW()-163)</f>
        <v>644</v>
      </c>
    </row>
    <row r="808" spans="2:3">
      <c r="B808" s="305" t="str">
        <f ca="1"/>
        <v>Webster Central School District</v>
      </c>
      <c r="C808" s="307">
        <f>IF(COUNTIF(CONTROL!$B$99:$B$148,'Funding by District'!D645)&gt;=1,"",ROW()-163)</f>
        <v>645</v>
      </c>
    </row>
    <row r="809" spans="2:3">
      <c r="B809" s="305" t="str">
        <f ca="1"/>
        <v>Webutuck Central School District</v>
      </c>
      <c r="C809" s="307">
        <f>IF(COUNTIF(CONTROL!$B$99:$B$148,'Funding by District'!D646)&gt;=1,"",ROW()-163)</f>
        <v>646</v>
      </c>
    </row>
    <row r="810" spans="2:3">
      <c r="B810" s="305" t="str">
        <f ca="1"/>
        <v>Weedsport Central School District</v>
      </c>
      <c r="C810" s="307">
        <f>IF(COUNTIF(CONTROL!$B$99:$B$148,'Funding by District'!D647)&gt;=1,"",ROW()-163)</f>
        <v>647</v>
      </c>
    </row>
    <row r="811" spans="2:3">
      <c r="B811" s="305" t="str">
        <f ca="1"/>
        <v>Wells Central School District</v>
      </c>
      <c r="C811" s="307">
        <f>IF(COUNTIF(CONTROL!$B$99:$B$148,'Funding by District'!D648)&gt;=1,"",ROW()-163)</f>
        <v>648</v>
      </c>
    </row>
    <row r="812" spans="2:3">
      <c r="B812" s="305" t="str">
        <f ca="1"/>
        <v>Wellsville Central School District</v>
      </c>
      <c r="C812" s="307">
        <f>IF(COUNTIF(CONTROL!$B$99:$B$148,'Funding by District'!D649)&gt;=1,"",ROW()-163)</f>
        <v>649</v>
      </c>
    </row>
    <row r="813" spans="2:3">
      <c r="B813" s="305" t="str">
        <f ca="1"/>
        <v>West Babylon Union Free School District</v>
      </c>
      <c r="C813" s="307">
        <f>IF(COUNTIF(CONTROL!$B$99:$B$148,'Funding by District'!D650)&gt;=1,"",ROW()-163)</f>
        <v>650</v>
      </c>
    </row>
    <row r="814" spans="2:3">
      <c r="B814" s="305" t="str">
        <f ca="1"/>
        <v>West Canada Valley Central School District</v>
      </c>
      <c r="C814" s="307">
        <f>IF(COUNTIF(CONTROL!$B$99:$B$148,'Funding by District'!D651)&gt;=1,"",ROW()-163)</f>
        <v>651</v>
      </c>
    </row>
    <row r="815" spans="2:3">
      <c r="B815" s="305" t="str">
        <f ca="1"/>
        <v>West Genesee Central School District</v>
      </c>
      <c r="C815" s="307">
        <f>IF(COUNTIF(CONTROL!$B$99:$B$148,'Funding by District'!D652)&gt;=1,"",ROW()-163)</f>
        <v>652</v>
      </c>
    </row>
    <row r="816" spans="2:3">
      <c r="B816" s="305" t="str">
        <f ca="1"/>
        <v>West Hempstead Union Free School District</v>
      </c>
      <c r="C816" s="307">
        <f>IF(COUNTIF(CONTROL!$B$99:$B$148,'Funding by District'!D653)&gt;=1,"",ROW()-163)</f>
        <v>653</v>
      </c>
    </row>
    <row r="817" spans="2:3">
      <c r="B817" s="305" t="str">
        <f ca="1"/>
        <v>West Irondequoit Central School District</v>
      </c>
      <c r="C817" s="307">
        <f>IF(COUNTIF(CONTROL!$B$99:$B$148,'Funding by District'!D654)&gt;=1,"",ROW()-163)</f>
        <v>654</v>
      </c>
    </row>
    <row r="818" spans="2:3">
      <c r="B818" s="305" t="str">
        <f ca="1"/>
        <v>West Islip Union Free School District</v>
      </c>
      <c r="C818" s="307">
        <f>IF(COUNTIF(CONTROL!$B$99:$B$148,'Funding by District'!D655)&gt;=1,"",ROW()-163)</f>
        <v>655</v>
      </c>
    </row>
    <row r="819" spans="2:3">
      <c r="B819" s="305" t="str">
        <f ca="1"/>
        <v>West Seneca Central School District</v>
      </c>
      <c r="C819" s="307">
        <f>IF(COUNTIF(CONTROL!$B$99:$B$148,'Funding by District'!D656)&gt;=1,"",ROW()-163)</f>
        <v>656</v>
      </c>
    </row>
    <row r="820" spans="2:3">
      <c r="B820" s="305" t="str">
        <f ca="1"/>
        <v>West Valley Central School District</v>
      </c>
      <c r="C820" s="307">
        <f>IF(COUNTIF(CONTROL!$B$99:$B$148,'Funding by District'!D657)&gt;=1,"",ROW()-163)</f>
        <v>657</v>
      </c>
    </row>
    <row r="821" spans="2:3">
      <c r="B821" s="305" t="str">
        <f ca="1"/>
        <v>Westbury Union Free School District</v>
      </c>
      <c r="C821" s="307">
        <f>IF(COUNTIF(CONTROL!$B$99:$B$148,'Funding by District'!D658)&gt;=1,"",ROW()-163)</f>
        <v>658</v>
      </c>
    </row>
    <row r="822" spans="2:3">
      <c r="B822" s="305" t="str">
        <f ca="1"/>
        <v>Westfield Academy and Central School District</v>
      </c>
      <c r="C822" s="307">
        <f>IF(COUNTIF(CONTROL!$B$99:$B$148,'Funding by District'!D659)&gt;=1,"",ROW()-163)</f>
        <v>659</v>
      </c>
    </row>
    <row r="823" spans="2:3">
      <c r="B823" s="305" t="str">
        <f ca="1"/>
        <v>Westhampton Beach Union Free School District</v>
      </c>
      <c r="C823" s="307">
        <f>IF(COUNTIF(CONTROL!$B$99:$B$148,'Funding by District'!D660)&gt;=1,"",ROW()-163)</f>
        <v>660</v>
      </c>
    </row>
    <row r="824" spans="2:3">
      <c r="B824" s="305" t="str">
        <f ca="1"/>
        <v>Westhill Central School District</v>
      </c>
      <c r="C824" s="307">
        <f>IF(COUNTIF(CONTROL!$B$99:$B$148,'Funding by District'!D661)&gt;=1,"",ROW()-163)</f>
        <v>661</v>
      </c>
    </row>
    <row r="825" spans="2:3">
      <c r="B825" s="305" t="str">
        <f ca="1"/>
        <v>Westmoreland Central School District</v>
      </c>
      <c r="C825" s="307">
        <f>IF(COUNTIF(CONTROL!$B$99:$B$148,'Funding by District'!D662)&gt;=1,"",ROW()-163)</f>
        <v>662</v>
      </c>
    </row>
    <row r="826" spans="2:3">
      <c r="B826" s="305" t="str">
        <f ca="1"/>
        <v>Wheatland-Chili Central School District</v>
      </c>
      <c r="C826" s="307">
        <f>IF(COUNTIF(CONTROL!$B$99:$B$148,'Funding by District'!D663)&gt;=1,"",ROW()-163)</f>
        <v>663</v>
      </c>
    </row>
    <row r="827" spans="2:3">
      <c r="B827" s="305" t="str">
        <f ca="1"/>
        <v>Wheelerville Union Free School District</v>
      </c>
      <c r="C827" s="307">
        <f>IF(COUNTIF(CONTROL!$B$99:$B$148,'Funding by District'!D664)&gt;=1,"",ROW()-163)</f>
        <v>664</v>
      </c>
    </row>
    <row r="828" spans="2:3">
      <c r="B828" s="305" t="str">
        <f ca="1"/>
        <v>White Plains City School District</v>
      </c>
      <c r="C828" s="307">
        <f>IF(COUNTIF(CONTROL!$B$99:$B$148,'Funding by District'!D665)&gt;=1,"",ROW()-163)</f>
        <v>665</v>
      </c>
    </row>
    <row r="829" spans="2:3">
      <c r="B829" s="305" t="str">
        <f ca="1"/>
        <v>Whitehall Central School District</v>
      </c>
      <c r="C829" s="307">
        <f>IF(COUNTIF(CONTROL!$B$99:$B$148,'Funding by District'!D666)&gt;=1,"",ROW()-163)</f>
        <v>666</v>
      </c>
    </row>
    <row r="830" spans="2:3">
      <c r="B830" s="305" t="str">
        <f ca="1"/>
        <v>Whitesboro Central School District</v>
      </c>
      <c r="C830" s="307">
        <f>IF(COUNTIF(CONTROL!$B$99:$B$148,'Funding by District'!D667)&gt;=1,"",ROW()-163)</f>
        <v>667</v>
      </c>
    </row>
    <row r="831" spans="2:3">
      <c r="B831" s="305" t="str">
        <f ca="1"/>
        <v>Whitesville Central School District</v>
      </c>
      <c r="C831" s="307">
        <f>IF(COUNTIF(CONTROL!$B$99:$B$148,'Funding by District'!D668)&gt;=1,"",ROW()-163)</f>
        <v>668</v>
      </c>
    </row>
    <row r="832" spans="2:3">
      <c r="B832" s="305" t="str">
        <f ca="1"/>
        <v>Whitney Point Central School District</v>
      </c>
      <c r="C832" s="307">
        <f>IF(COUNTIF(CONTROL!$B$99:$B$148,'Funding by District'!D669)&gt;=1,"",ROW()-163)</f>
        <v>669</v>
      </c>
    </row>
    <row r="833" spans="2:4">
      <c r="B833" s="305" t="str">
        <f ca="1"/>
        <v>William Floyd Union Free School District</v>
      </c>
      <c r="C833" s="307">
        <f>IF(COUNTIF(CONTROL!$B$99:$B$148,'Funding by District'!D670)&gt;=1,"",ROW()-163)</f>
        <v>670</v>
      </c>
    </row>
    <row r="834" spans="2:4">
      <c r="B834" s="305" t="str">
        <f ca="1"/>
        <v>Williamson Central School District</v>
      </c>
      <c r="C834" s="307">
        <f>IF(COUNTIF(CONTROL!$B$99:$B$148,'Funding by District'!D671)&gt;=1,"",ROW()-163)</f>
        <v>671</v>
      </c>
    </row>
    <row r="835" spans="2:4">
      <c r="B835" s="305" t="str">
        <f ca="1"/>
        <v>Williamsville Central School District</v>
      </c>
      <c r="C835" s="307">
        <f>IF(COUNTIF(CONTROL!$B$99:$B$148,'Funding by District'!D672)&gt;=1,"",ROW()-163)</f>
        <v>672</v>
      </c>
    </row>
    <row r="836" spans="2:4">
      <c r="B836" s="305" t="str">
        <f ca="1"/>
        <v>Willsboro Central School District</v>
      </c>
      <c r="C836" s="307">
        <f>IF(COUNTIF(CONTROL!$B$99:$B$148,'Funding by District'!D673)&gt;=1,"",ROW()-163)</f>
        <v>673</v>
      </c>
    </row>
    <row r="837" spans="2:4">
      <c r="B837" s="305" t="str">
        <f ca="1"/>
        <v>Wilson Central School District</v>
      </c>
      <c r="C837" s="307">
        <f>IF(COUNTIF(CONTROL!$B$99:$B$148,'Funding by District'!D674)&gt;=1,"",ROW()-163)</f>
        <v>674</v>
      </c>
    </row>
    <row r="838" spans="2:4">
      <c r="B838" s="305" t="str">
        <f ca="1"/>
        <v>Windham-Ashland-Jewett Central School District</v>
      </c>
      <c r="C838" s="307">
        <f>IF(COUNTIF(CONTROL!$B$99:$B$148,'Funding by District'!D675)&gt;=1,"",ROW()-163)</f>
        <v>675</v>
      </c>
    </row>
    <row r="839" spans="2:4">
      <c r="B839" s="305" t="str">
        <f ca="1"/>
        <v>Windsor Central School District</v>
      </c>
      <c r="C839" s="307">
        <f>IF(COUNTIF(CONTROL!$B$99:$B$148,'Funding by District'!D676)&gt;=1,"",ROW()-163)</f>
        <v>676</v>
      </c>
    </row>
    <row r="840" spans="2:4">
      <c r="B840" s="305" t="str">
        <f ca="1"/>
        <v>Worcester Central School District</v>
      </c>
      <c r="C840" s="307">
        <f>IF(COUNTIF(CONTROL!$B$99:$B$148,'Funding by District'!D677)&gt;=1,"",ROW()-163)</f>
        <v>677</v>
      </c>
    </row>
    <row r="841" spans="2:4">
      <c r="B841" s="305" t="str">
        <f ca="1"/>
        <v>Wyandanch Union Free School District</v>
      </c>
      <c r="C841" s="307">
        <f>IF(COUNTIF(CONTROL!$B$99:$B$148,'Funding by District'!D678)&gt;=1,"",ROW()-163)</f>
        <v>678</v>
      </c>
    </row>
    <row r="842" spans="2:4">
      <c r="B842" s="305" t="str">
        <f ca="1"/>
        <v>Wynantskill Union Free School District</v>
      </c>
      <c r="C842" s="307">
        <f>IF(COUNTIF(CONTROL!$B$99:$B$148,'Funding by District'!D679)&gt;=1,"",ROW()-163)</f>
        <v>679</v>
      </c>
    </row>
    <row r="843" spans="2:4">
      <c r="B843" s="305" t="str">
        <f ca="1"/>
        <v>Wyoming Central School District</v>
      </c>
      <c r="C843" s="307">
        <f>IF(COUNTIF(CONTROL!$B$99:$B$148,'Funding by District'!D680)&gt;=1,"",ROW()-163)</f>
        <v>680</v>
      </c>
    </row>
    <row r="844" spans="2:4">
      <c r="B844" s="305" t="str">
        <f ca="1"/>
        <v>Yonkers City School District</v>
      </c>
      <c r="C844" s="307">
        <f>IF(COUNTIF(CONTROL!$B$99:$B$148,'Funding by District'!D681)&gt;=1,"",ROW()-163)</f>
        <v>681</v>
      </c>
    </row>
    <row r="845" spans="2:4">
      <c r="B845" s="305" t="str">
        <f ca="1"/>
        <v>York Central School District</v>
      </c>
      <c r="C845" s="307">
        <f>IF(COUNTIF(CONTROL!$B$99:$B$148,'Funding by District'!D682)&gt;=1,"",ROW()-163)</f>
        <v>682</v>
      </c>
    </row>
    <row r="846" spans="2:4">
      <c r="B846" s="305" t="str">
        <f ca="1"/>
        <v>Yorktown Central School District</v>
      </c>
      <c r="C846" s="307">
        <f>IF(COUNTIF(CONTROL!$B$99:$B$148,'Funding by District'!D683)&gt;=1,"",ROW()-163)</f>
        <v>683</v>
      </c>
    </row>
    <row r="847" spans="2:4">
      <c r="B847" s="305">
        <f ca="1"/>
        <v>0</v>
      </c>
      <c r="C847" s="307">
        <f>IF(COUNTIF(CONTROL!$B$99:$B$148,'Funding by District'!#REF!)&gt;=1,"",ROW()-163)</f>
        <v>684</v>
      </c>
    </row>
    <row r="848" spans="2:4">
      <c r="B848" s="305">
        <f ca="1"/>
        <v>0</v>
      </c>
      <c r="C848" s="307">
        <f>IF(COUNTIF(CONTROL!$B$99:$B$148,'Funding by District'!#REF!)&gt;=1,"",ROW()-163)</f>
        <v>685</v>
      </c>
      <c r="D848" s="1" t="s">
        <v>1221</v>
      </c>
    </row>
    <row r="850" spans="1:2">
      <c r="A850" s="54" t="s">
        <v>381</v>
      </c>
    </row>
    <row r="851" spans="1:2">
      <c r="B851" s="1" t="s">
        <v>1222</v>
      </c>
    </row>
    <row r="852" spans="1:2">
      <c r="B852" s="558" t="s">
        <v>496</v>
      </c>
    </row>
    <row r="853" spans="1:2">
      <c r="B853" s="558" t="s">
        <v>382</v>
      </c>
    </row>
    <row r="854" spans="1:2">
      <c r="B854" s="558" t="s">
        <v>383</v>
      </c>
    </row>
    <row r="855" spans="1:2">
      <c r="B855" s="558" t="s">
        <v>384</v>
      </c>
    </row>
    <row r="856" spans="1:2">
      <c r="B856" s="558" t="s">
        <v>385</v>
      </c>
    </row>
    <row r="857" spans="1:2">
      <c r="B857" s="558" t="s">
        <v>386</v>
      </c>
    </row>
    <row r="858" spans="1:2">
      <c r="B858" s="558" t="s">
        <v>387</v>
      </c>
    </row>
    <row r="859" spans="1:2">
      <c r="B859" s="558" t="s">
        <v>388</v>
      </c>
    </row>
    <row r="860" spans="1:2">
      <c r="B860" s="558" t="s">
        <v>389</v>
      </c>
    </row>
    <row r="861" spans="1:2">
      <c r="B861" s="558" t="s">
        <v>1922</v>
      </c>
    </row>
    <row r="862" spans="1:2">
      <c r="B862" s="558" t="s">
        <v>390</v>
      </c>
    </row>
    <row r="863" spans="1:2">
      <c r="B863" s="558" t="s">
        <v>391</v>
      </c>
    </row>
    <row r="864" spans="1:2">
      <c r="B864" s="558" t="s">
        <v>392</v>
      </c>
    </row>
    <row r="865" spans="2:2">
      <c r="B865" s="558" t="s">
        <v>1923</v>
      </c>
    </row>
    <row r="866" spans="2:2">
      <c r="B866" s="558" t="s">
        <v>497</v>
      </c>
    </row>
    <row r="867" spans="2:2">
      <c r="B867" s="558" t="s">
        <v>1227</v>
      </c>
    </row>
    <row r="868" spans="2:2">
      <c r="B868" s="558" t="s">
        <v>498</v>
      </c>
    </row>
    <row r="869" spans="2:2">
      <c r="B869" s="558" t="s">
        <v>393</v>
      </c>
    </row>
    <row r="870" spans="2:2">
      <c r="B870" s="558" t="s">
        <v>1924</v>
      </c>
    </row>
    <row r="871" spans="2:2">
      <c r="B871" s="558" t="s">
        <v>1925</v>
      </c>
    </row>
    <row r="872" spans="2:2">
      <c r="B872" s="558" t="s">
        <v>394</v>
      </c>
    </row>
    <row r="873" spans="2:2">
      <c r="B873" s="558" t="s">
        <v>395</v>
      </c>
    </row>
    <row r="874" spans="2:2">
      <c r="B874" s="558" t="s">
        <v>1906</v>
      </c>
    </row>
    <row r="875" spans="2:2">
      <c r="B875" s="558" t="s">
        <v>517</v>
      </c>
    </row>
    <row r="876" spans="2:2">
      <c r="B876" s="558" t="s">
        <v>493</v>
      </c>
    </row>
    <row r="877" spans="2:2">
      <c r="B877" s="558" t="s">
        <v>518</v>
      </c>
    </row>
    <row r="878" spans="2:2">
      <c r="B878" s="558" t="s">
        <v>519</v>
      </c>
    </row>
    <row r="879" spans="2:2">
      <c r="B879" s="558" t="s">
        <v>396</v>
      </c>
    </row>
    <row r="880" spans="2:2">
      <c r="B880" s="558" t="s">
        <v>397</v>
      </c>
    </row>
    <row r="881" spans="2:2">
      <c r="B881" s="558" t="s">
        <v>398</v>
      </c>
    </row>
    <row r="882" spans="2:2">
      <c r="B882" s="558" t="s">
        <v>399</v>
      </c>
    </row>
    <row r="883" spans="2:2">
      <c r="B883" s="558" t="s">
        <v>489</v>
      </c>
    </row>
    <row r="884" spans="2:2">
      <c r="B884" s="558" t="s">
        <v>499</v>
      </c>
    </row>
    <row r="885" spans="2:2">
      <c r="B885" s="558" t="s">
        <v>500</v>
      </c>
    </row>
    <row r="886" spans="2:2">
      <c r="B886" s="558" t="s">
        <v>400</v>
      </c>
    </row>
    <row r="887" spans="2:2">
      <c r="B887" s="558" t="s">
        <v>401</v>
      </c>
    </row>
    <row r="888" spans="2:2">
      <c r="B888" s="558" t="s">
        <v>1926</v>
      </c>
    </row>
    <row r="889" spans="2:2">
      <c r="B889" s="558" t="s">
        <v>402</v>
      </c>
    </row>
    <row r="890" spans="2:2">
      <c r="B890" s="558" t="s">
        <v>490</v>
      </c>
    </row>
    <row r="891" spans="2:2">
      <c r="B891" s="558" t="s">
        <v>403</v>
      </c>
    </row>
    <row r="892" spans="2:2">
      <c r="B892" s="558" t="s">
        <v>486</v>
      </c>
    </row>
    <row r="893" spans="2:2">
      <c r="B893" s="558" t="s">
        <v>1226</v>
      </c>
    </row>
    <row r="894" spans="2:2">
      <c r="B894" s="558" t="s">
        <v>485</v>
      </c>
    </row>
    <row r="895" spans="2:2">
      <c r="B895" s="558" t="s">
        <v>520</v>
      </c>
    </row>
    <row r="896" spans="2:2">
      <c r="B896" s="558" t="s">
        <v>404</v>
      </c>
    </row>
    <row r="897" spans="2:2">
      <c r="B897" s="558" t="s">
        <v>405</v>
      </c>
    </row>
    <row r="898" spans="2:2">
      <c r="B898" s="558" t="s">
        <v>406</v>
      </c>
    </row>
    <row r="899" spans="2:2">
      <c r="B899" s="558" t="s">
        <v>1907</v>
      </c>
    </row>
    <row r="900" spans="2:2">
      <c r="B900" s="558" t="s">
        <v>407</v>
      </c>
    </row>
    <row r="901" spans="2:2">
      <c r="B901" s="558" t="s">
        <v>408</v>
      </c>
    </row>
    <row r="902" spans="2:2">
      <c r="B902" s="558" t="s">
        <v>409</v>
      </c>
    </row>
    <row r="903" spans="2:2">
      <c r="B903" s="558" t="s">
        <v>521</v>
      </c>
    </row>
    <row r="904" spans="2:2">
      <c r="B904" s="558" t="s">
        <v>522</v>
      </c>
    </row>
    <row r="905" spans="2:2">
      <c r="B905" s="558" t="s">
        <v>501</v>
      </c>
    </row>
    <row r="906" spans="2:2">
      <c r="B906" s="558" t="s">
        <v>410</v>
      </c>
    </row>
    <row r="907" spans="2:2">
      <c r="B907" s="558" t="s">
        <v>411</v>
      </c>
    </row>
    <row r="908" spans="2:2">
      <c r="B908" s="558" t="s">
        <v>1927</v>
      </c>
    </row>
    <row r="909" spans="2:2">
      <c r="B909" s="558" t="s">
        <v>412</v>
      </c>
    </row>
    <row r="910" spans="2:2">
      <c r="B910" s="558" t="s">
        <v>413</v>
      </c>
    </row>
    <row r="911" spans="2:2">
      <c r="B911" s="558" t="s">
        <v>502</v>
      </c>
    </row>
    <row r="912" spans="2:2">
      <c r="B912" s="558" t="s">
        <v>503</v>
      </c>
    </row>
    <row r="913" spans="2:2">
      <c r="B913" s="558" t="s">
        <v>523</v>
      </c>
    </row>
    <row r="914" spans="2:2">
      <c r="B914" s="558" t="s">
        <v>524</v>
      </c>
    </row>
    <row r="915" spans="2:2">
      <c r="B915" s="558" t="s">
        <v>494</v>
      </c>
    </row>
    <row r="916" spans="2:2">
      <c r="B916" s="558" t="s">
        <v>1908</v>
      </c>
    </row>
    <row r="917" spans="2:2">
      <c r="B917" s="558" t="s">
        <v>1928</v>
      </c>
    </row>
    <row r="918" spans="2:2">
      <c r="B918" s="558" t="s">
        <v>1909</v>
      </c>
    </row>
    <row r="919" spans="2:2">
      <c r="B919" s="558" t="s">
        <v>525</v>
      </c>
    </row>
    <row r="920" spans="2:2">
      <c r="B920" s="558" t="s">
        <v>1223</v>
      </c>
    </row>
    <row r="921" spans="2:2">
      <c r="B921" s="558" t="s">
        <v>526</v>
      </c>
    </row>
    <row r="922" spans="2:2">
      <c r="B922" s="558" t="s">
        <v>527</v>
      </c>
    </row>
    <row r="923" spans="2:2">
      <c r="B923" s="558" t="s">
        <v>414</v>
      </c>
    </row>
    <row r="924" spans="2:2">
      <c r="B924" s="558" t="s">
        <v>415</v>
      </c>
    </row>
    <row r="925" spans="2:2">
      <c r="B925" s="558" t="s">
        <v>504</v>
      </c>
    </row>
    <row r="926" spans="2:2">
      <c r="B926" s="558" t="s">
        <v>495</v>
      </c>
    </row>
    <row r="927" spans="2:2">
      <c r="B927" s="558" t="s">
        <v>488</v>
      </c>
    </row>
    <row r="928" spans="2:2">
      <c r="B928" s="558" t="s">
        <v>416</v>
      </c>
    </row>
    <row r="929" spans="2:2">
      <c r="B929" s="558" t="s">
        <v>417</v>
      </c>
    </row>
    <row r="930" spans="2:2">
      <c r="B930" s="558" t="s">
        <v>418</v>
      </c>
    </row>
    <row r="931" spans="2:2">
      <c r="B931" s="558" t="s">
        <v>419</v>
      </c>
    </row>
    <row r="932" spans="2:2">
      <c r="B932" s="558" t="s">
        <v>420</v>
      </c>
    </row>
    <row r="933" spans="2:2">
      <c r="B933" s="558" t="s">
        <v>421</v>
      </c>
    </row>
    <row r="934" spans="2:2">
      <c r="B934" s="558" t="s">
        <v>422</v>
      </c>
    </row>
    <row r="935" spans="2:2">
      <c r="B935" s="558" t="s">
        <v>1910</v>
      </c>
    </row>
    <row r="936" spans="2:2">
      <c r="B936" s="558" t="s">
        <v>423</v>
      </c>
    </row>
    <row r="937" spans="2:2">
      <c r="B937" s="558" t="s">
        <v>1929</v>
      </c>
    </row>
    <row r="938" spans="2:2">
      <c r="B938" s="558" t="s">
        <v>491</v>
      </c>
    </row>
    <row r="939" spans="2:2">
      <c r="B939" s="558" t="s">
        <v>1930</v>
      </c>
    </row>
    <row r="940" spans="2:2">
      <c r="B940" s="558" t="s">
        <v>424</v>
      </c>
    </row>
    <row r="941" spans="2:2">
      <c r="B941" s="558" t="s">
        <v>425</v>
      </c>
    </row>
    <row r="942" spans="2:2">
      <c r="B942" s="558" t="s">
        <v>528</v>
      </c>
    </row>
    <row r="943" spans="2:2">
      <c r="B943" s="558" t="s">
        <v>426</v>
      </c>
    </row>
    <row r="944" spans="2:2">
      <c r="B944" s="558" t="s">
        <v>529</v>
      </c>
    </row>
    <row r="945" spans="2:2">
      <c r="B945" s="558" t="s">
        <v>427</v>
      </c>
    </row>
    <row r="946" spans="2:2">
      <c r="B946" s="558" t="s">
        <v>428</v>
      </c>
    </row>
    <row r="947" spans="2:2">
      <c r="B947" s="558" t="s">
        <v>429</v>
      </c>
    </row>
    <row r="948" spans="2:2">
      <c r="B948" s="558" t="s">
        <v>505</v>
      </c>
    </row>
    <row r="949" spans="2:2">
      <c r="B949" s="558" t="s">
        <v>1931</v>
      </c>
    </row>
    <row r="950" spans="2:2">
      <c r="B950" s="558" t="s">
        <v>506</v>
      </c>
    </row>
    <row r="951" spans="2:2">
      <c r="B951" s="558" t="s">
        <v>1932</v>
      </c>
    </row>
    <row r="952" spans="2:2">
      <c r="B952" s="558" t="s">
        <v>430</v>
      </c>
    </row>
    <row r="953" spans="2:2">
      <c r="B953" s="558" t="s">
        <v>431</v>
      </c>
    </row>
    <row r="954" spans="2:2">
      <c r="B954" s="558" t="s">
        <v>432</v>
      </c>
    </row>
    <row r="955" spans="2:2">
      <c r="B955" s="558" t="s">
        <v>433</v>
      </c>
    </row>
    <row r="956" spans="2:2">
      <c r="B956" s="558" t="s">
        <v>434</v>
      </c>
    </row>
    <row r="957" spans="2:2">
      <c r="B957" s="558" t="s">
        <v>435</v>
      </c>
    </row>
    <row r="958" spans="2:2">
      <c r="B958" s="558" t="s">
        <v>436</v>
      </c>
    </row>
    <row r="959" spans="2:2">
      <c r="B959" s="558" t="s">
        <v>437</v>
      </c>
    </row>
    <row r="960" spans="2:2">
      <c r="B960" s="558" t="s">
        <v>1911</v>
      </c>
    </row>
    <row r="961" spans="2:2">
      <c r="B961" s="558" t="s">
        <v>507</v>
      </c>
    </row>
    <row r="962" spans="2:2">
      <c r="B962" s="558" t="s">
        <v>438</v>
      </c>
    </row>
    <row r="963" spans="2:2">
      <c r="B963" s="558" t="s">
        <v>1912</v>
      </c>
    </row>
    <row r="964" spans="2:2">
      <c r="B964" s="558" t="s">
        <v>530</v>
      </c>
    </row>
    <row r="965" spans="2:2">
      <c r="B965" s="558" t="s">
        <v>1224</v>
      </c>
    </row>
    <row r="966" spans="2:2">
      <c r="B966" s="558" t="s">
        <v>531</v>
      </c>
    </row>
    <row r="967" spans="2:2">
      <c r="B967" s="558" t="s">
        <v>532</v>
      </c>
    </row>
    <row r="968" spans="2:2">
      <c r="B968" s="558" t="s">
        <v>533</v>
      </c>
    </row>
    <row r="969" spans="2:2">
      <c r="B969" s="558" t="s">
        <v>534</v>
      </c>
    </row>
    <row r="970" spans="2:2">
      <c r="B970" s="558" t="s">
        <v>535</v>
      </c>
    </row>
    <row r="971" spans="2:2">
      <c r="B971" s="558" t="s">
        <v>536</v>
      </c>
    </row>
    <row r="972" spans="2:2">
      <c r="B972" s="558" t="s">
        <v>439</v>
      </c>
    </row>
    <row r="973" spans="2:2">
      <c r="B973" s="558" t="s">
        <v>1913</v>
      </c>
    </row>
    <row r="974" spans="2:2">
      <c r="B974" s="558" t="s">
        <v>537</v>
      </c>
    </row>
    <row r="975" spans="2:2">
      <c r="B975" s="558" t="s">
        <v>1933</v>
      </c>
    </row>
    <row r="976" spans="2:2">
      <c r="B976" s="558" t="s">
        <v>492</v>
      </c>
    </row>
    <row r="977" spans="2:2">
      <c r="B977" s="558" t="s">
        <v>1914</v>
      </c>
    </row>
    <row r="978" spans="2:2">
      <c r="B978" s="558" t="s">
        <v>440</v>
      </c>
    </row>
    <row r="979" spans="2:2">
      <c r="B979" s="558" t="s">
        <v>441</v>
      </c>
    </row>
    <row r="980" spans="2:2">
      <c r="B980" s="558" t="s">
        <v>1934</v>
      </c>
    </row>
    <row r="981" spans="2:2">
      <c r="B981" s="558" t="s">
        <v>442</v>
      </c>
    </row>
    <row r="982" spans="2:2">
      <c r="B982" s="558" t="s">
        <v>443</v>
      </c>
    </row>
    <row r="983" spans="2:2">
      <c r="B983" s="558" t="s">
        <v>444</v>
      </c>
    </row>
    <row r="984" spans="2:2">
      <c r="B984" s="558" t="s">
        <v>445</v>
      </c>
    </row>
    <row r="985" spans="2:2">
      <c r="B985" s="558" t="s">
        <v>446</v>
      </c>
    </row>
    <row r="986" spans="2:2">
      <c r="B986" s="558" t="s">
        <v>1935</v>
      </c>
    </row>
    <row r="987" spans="2:2">
      <c r="B987" s="558" t="s">
        <v>538</v>
      </c>
    </row>
    <row r="988" spans="2:2">
      <c r="B988" s="558" t="s">
        <v>539</v>
      </c>
    </row>
    <row r="989" spans="2:2">
      <c r="B989" s="558" t="s">
        <v>447</v>
      </c>
    </row>
    <row r="990" spans="2:2">
      <c r="B990" s="558" t="s">
        <v>508</v>
      </c>
    </row>
    <row r="991" spans="2:2">
      <c r="B991" s="558" t="s">
        <v>1915</v>
      </c>
    </row>
    <row r="992" spans="2:2">
      <c r="B992" s="558" t="s">
        <v>509</v>
      </c>
    </row>
    <row r="993" spans="2:2">
      <c r="B993" s="558" t="s">
        <v>510</v>
      </c>
    </row>
    <row r="994" spans="2:2">
      <c r="B994" s="558" t="s">
        <v>1916</v>
      </c>
    </row>
    <row r="995" spans="2:2">
      <c r="B995" s="558" t="s">
        <v>1936</v>
      </c>
    </row>
    <row r="996" spans="2:2">
      <c r="B996" s="558" t="s">
        <v>1937</v>
      </c>
    </row>
    <row r="997" spans="2:2">
      <c r="B997" s="558" t="s">
        <v>1938</v>
      </c>
    </row>
    <row r="998" spans="2:2">
      <c r="B998" s="558" t="s">
        <v>448</v>
      </c>
    </row>
    <row r="999" spans="2:2">
      <c r="B999" s="558" t="s">
        <v>449</v>
      </c>
    </row>
    <row r="1000" spans="2:2">
      <c r="B1000" s="558" t="s">
        <v>1939</v>
      </c>
    </row>
    <row r="1001" spans="2:2">
      <c r="B1001" s="558" t="s">
        <v>450</v>
      </c>
    </row>
    <row r="1002" spans="2:2">
      <c r="B1002" s="558" t="s">
        <v>1917</v>
      </c>
    </row>
    <row r="1003" spans="2:2">
      <c r="B1003" s="558" t="s">
        <v>451</v>
      </c>
    </row>
    <row r="1004" spans="2:2">
      <c r="B1004" s="558" t="s">
        <v>540</v>
      </c>
    </row>
    <row r="1005" spans="2:2">
      <c r="B1005" s="558" t="s">
        <v>452</v>
      </c>
    </row>
    <row r="1006" spans="2:2">
      <c r="B1006" s="558" t="s">
        <v>453</v>
      </c>
    </row>
    <row r="1007" spans="2:2">
      <c r="B1007" s="558" t="s">
        <v>454</v>
      </c>
    </row>
    <row r="1008" spans="2:2">
      <c r="B1008" s="558" t="s">
        <v>455</v>
      </c>
    </row>
    <row r="1009" spans="2:2">
      <c r="B1009" s="558" t="s">
        <v>456</v>
      </c>
    </row>
    <row r="1010" spans="2:2">
      <c r="B1010" s="558" t="s">
        <v>457</v>
      </c>
    </row>
    <row r="1011" spans="2:2">
      <c r="B1011" s="558" t="s">
        <v>458</v>
      </c>
    </row>
    <row r="1012" spans="2:2">
      <c r="B1012" s="558" t="s">
        <v>459</v>
      </c>
    </row>
    <row r="1013" spans="2:2">
      <c r="B1013" s="558" t="s">
        <v>460</v>
      </c>
    </row>
    <row r="1014" spans="2:2">
      <c r="B1014" s="558" t="s">
        <v>1940</v>
      </c>
    </row>
    <row r="1015" spans="2:2">
      <c r="B1015" s="558" t="s">
        <v>1941</v>
      </c>
    </row>
    <row r="1016" spans="2:2">
      <c r="B1016" s="558" t="s">
        <v>461</v>
      </c>
    </row>
    <row r="1017" spans="2:2">
      <c r="B1017" s="558" t="s">
        <v>462</v>
      </c>
    </row>
    <row r="1018" spans="2:2">
      <c r="B1018" s="558" t="s">
        <v>463</v>
      </c>
    </row>
    <row r="1019" spans="2:2">
      <c r="B1019" s="558" t="s">
        <v>464</v>
      </c>
    </row>
    <row r="1020" spans="2:2">
      <c r="B1020" s="558" t="s">
        <v>465</v>
      </c>
    </row>
    <row r="1021" spans="2:2">
      <c r="B1021" s="558" t="s">
        <v>466</v>
      </c>
    </row>
    <row r="1022" spans="2:2">
      <c r="B1022" s="558" t="s">
        <v>467</v>
      </c>
    </row>
    <row r="1023" spans="2:2">
      <c r="B1023" s="558" t="s">
        <v>468</v>
      </c>
    </row>
    <row r="1024" spans="2:2">
      <c r="B1024" s="558" t="s">
        <v>469</v>
      </c>
    </row>
    <row r="1025" spans="2:2">
      <c r="B1025" s="558" t="s">
        <v>470</v>
      </c>
    </row>
    <row r="1026" spans="2:2">
      <c r="B1026" s="558" t="s">
        <v>471</v>
      </c>
    </row>
    <row r="1027" spans="2:2">
      <c r="B1027" s="558" t="s">
        <v>487</v>
      </c>
    </row>
    <row r="1028" spans="2:2">
      <c r="B1028" s="558" t="s">
        <v>1942</v>
      </c>
    </row>
    <row r="1029" spans="2:2">
      <c r="B1029" s="558" t="s">
        <v>1943</v>
      </c>
    </row>
    <row r="1030" spans="2:2">
      <c r="B1030" s="558" t="s">
        <v>1944</v>
      </c>
    </row>
    <row r="1031" spans="2:2">
      <c r="B1031" s="558" t="s">
        <v>1945</v>
      </c>
    </row>
    <row r="1032" spans="2:2">
      <c r="B1032" s="558" t="s">
        <v>1946</v>
      </c>
    </row>
    <row r="1033" spans="2:2">
      <c r="B1033" s="558" t="s">
        <v>1947</v>
      </c>
    </row>
    <row r="1034" spans="2:2">
      <c r="B1034" s="558" t="s">
        <v>472</v>
      </c>
    </row>
    <row r="1035" spans="2:2">
      <c r="B1035" s="558" t="s">
        <v>473</v>
      </c>
    </row>
    <row r="1036" spans="2:2">
      <c r="B1036" s="558" t="s">
        <v>1948</v>
      </c>
    </row>
    <row r="1037" spans="2:2">
      <c r="B1037" s="558" t="s">
        <v>474</v>
      </c>
    </row>
    <row r="1038" spans="2:2">
      <c r="B1038" s="558" t="s">
        <v>475</v>
      </c>
    </row>
    <row r="1039" spans="2:2">
      <c r="B1039" s="558" t="s">
        <v>476</v>
      </c>
    </row>
    <row r="1040" spans="2:2">
      <c r="B1040" s="558" t="s">
        <v>477</v>
      </c>
    </row>
    <row r="1041" spans="2:2">
      <c r="B1041" s="558" t="s">
        <v>478</v>
      </c>
    </row>
    <row r="1042" spans="2:2">
      <c r="B1042" s="558" t="s">
        <v>479</v>
      </c>
    </row>
    <row r="1043" spans="2:2">
      <c r="B1043" s="558" t="s">
        <v>480</v>
      </c>
    </row>
    <row r="1044" spans="2:2">
      <c r="B1044" s="558" t="s">
        <v>1949</v>
      </c>
    </row>
    <row r="1045" spans="2:2">
      <c r="B1045" s="558" t="s">
        <v>1950</v>
      </c>
    </row>
    <row r="1046" spans="2:2">
      <c r="B1046" s="558" t="s">
        <v>1951</v>
      </c>
    </row>
    <row r="1047" spans="2:2">
      <c r="B1047" s="558" t="s">
        <v>541</v>
      </c>
    </row>
    <row r="1048" spans="2:2">
      <c r="B1048" s="558" t="s">
        <v>1952</v>
      </c>
    </row>
    <row r="1049" spans="2:2">
      <c r="B1049" s="558" t="s">
        <v>1953</v>
      </c>
    </row>
    <row r="1050" spans="2:2">
      <c r="B1050" s="558" t="s">
        <v>1954</v>
      </c>
    </row>
    <row r="1051" spans="2:2">
      <c r="B1051" s="558" t="s">
        <v>1955</v>
      </c>
    </row>
    <row r="1052" spans="2:2">
      <c r="B1052" s="558" t="s">
        <v>1956</v>
      </c>
    </row>
    <row r="1053" spans="2:2">
      <c r="B1053" s="558" t="s">
        <v>1957</v>
      </c>
    </row>
    <row r="1054" spans="2:2">
      <c r="B1054" s="558" t="s">
        <v>1958</v>
      </c>
    </row>
    <row r="1055" spans="2:2">
      <c r="B1055" s="558" t="s">
        <v>1959</v>
      </c>
    </row>
    <row r="1056" spans="2:2">
      <c r="B1056" s="558" t="s">
        <v>1960</v>
      </c>
    </row>
    <row r="1057" spans="2:2">
      <c r="B1057" s="558" t="s">
        <v>1961</v>
      </c>
    </row>
    <row r="1058" spans="2:2">
      <c r="B1058" s="558" t="s">
        <v>1962</v>
      </c>
    </row>
    <row r="1059" spans="2:2">
      <c r="B1059" s="558" t="s">
        <v>1963</v>
      </c>
    </row>
    <row r="1060" spans="2:2">
      <c r="B1060" s="558" t="s">
        <v>481</v>
      </c>
    </row>
    <row r="1061" spans="2:2">
      <c r="B1061" s="558" t="s">
        <v>542</v>
      </c>
    </row>
    <row r="1062" spans="2:2">
      <c r="B1062" s="558" t="s">
        <v>482</v>
      </c>
    </row>
    <row r="1063" spans="2:2">
      <c r="B1063" s="558" t="s">
        <v>511</v>
      </c>
    </row>
    <row r="1064" spans="2:2">
      <c r="B1064" s="558" t="s">
        <v>1964</v>
      </c>
    </row>
    <row r="1065" spans="2:2">
      <c r="B1065" s="558" t="s">
        <v>1965</v>
      </c>
    </row>
    <row r="1066" spans="2:2">
      <c r="B1066" s="558" t="s">
        <v>512</v>
      </c>
    </row>
    <row r="1067" spans="2:2">
      <c r="B1067" s="558" t="s">
        <v>1966</v>
      </c>
    </row>
    <row r="1068" spans="2:2">
      <c r="B1068" s="558" t="s">
        <v>1967</v>
      </c>
    </row>
    <row r="1069" spans="2:2">
      <c r="B1069" s="558" t="s">
        <v>1968</v>
      </c>
    </row>
    <row r="1070" spans="2:2">
      <c r="B1070" s="558" t="s">
        <v>1969</v>
      </c>
    </row>
    <row r="1071" spans="2:2">
      <c r="B1071" s="558" t="s">
        <v>1970</v>
      </c>
    </row>
    <row r="1072" spans="2:2">
      <c r="B1072" s="558" t="s">
        <v>1971</v>
      </c>
    </row>
    <row r="1073" spans="2:2">
      <c r="B1073" s="558" t="s">
        <v>1972</v>
      </c>
    </row>
  </sheetData>
  <sortState xmlns:xlrd2="http://schemas.microsoft.com/office/spreadsheetml/2017/richdata2" ref="A852:B1049">
    <sortCondition ref="B852:B1049"/>
  </sortState>
  <mergeCells count="6">
    <mergeCell ref="N52:T52"/>
    <mergeCell ref="Q94:Q97"/>
    <mergeCell ref="C97:C98"/>
    <mergeCell ref="N53:T53"/>
    <mergeCell ref="N54:T54"/>
    <mergeCell ref="N55:T55"/>
  </mergeCells>
  <conditionalFormatting sqref="B852:B1064">
    <cfRule type="expression" dxfId="0" priority="1">
      <formula>OR($S852="Closed",$S852="Transferred")</formula>
    </cfRule>
  </conditionalFormatting>
  <dataValidations disablePrompts="1" count="1">
    <dataValidation type="list" sqref="K33" xr:uid="{00000000-0002-0000-0600-000000000000}">
      <formula1>$B$38</formula1>
    </dataValidation>
  </dataValidations>
  <hyperlinks>
    <hyperlink ref="H159" r:id="rId1" xr:uid="{00000000-0004-0000-06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29</vt:i4>
      </vt:variant>
    </vt:vector>
  </HeadingPairs>
  <TitlesOfParts>
    <vt:vector size="35" baseType="lpstr">
      <vt:lpstr>INSTRUCTIONS</vt:lpstr>
      <vt:lpstr>Funding by District</vt:lpstr>
      <vt:lpstr>1) School Information</vt:lpstr>
      <vt:lpstr>2) Enrollment Chart</vt:lpstr>
      <vt:lpstr>3) Staffing Plan</vt:lpstr>
      <vt:lpstr>4) 5 YR Budget &amp; Cash Flow Adj</vt:lpstr>
      <vt:lpstr>AcadYr1</vt:lpstr>
      <vt:lpstr>CharterPeriod</vt:lpstr>
      <vt:lpstr>DistrictList</vt:lpstr>
      <vt:lpstr>DVList_AcadYr</vt:lpstr>
      <vt:lpstr>List_Grade5Levels</vt:lpstr>
      <vt:lpstr>List_GradeLevels</vt:lpstr>
      <vt:lpstr>Mssg1</vt:lpstr>
      <vt:lpstr>Mssg2</vt:lpstr>
      <vt:lpstr>Mssg3</vt:lpstr>
      <vt:lpstr>PPR_Tbl_Date</vt:lpstr>
      <vt:lpstr>PreOp1Yr</vt:lpstr>
      <vt:lpstr>PreOp6Mo</vt:lpstr>
      <vt:lpstr>'1) School Information'!Print_Area</vt:lpstr>
      <vt:lpstr>'2) Enrollment Chart'!Print_Area</vt:lpstr>
      <vt:lpstr>'3) Staffing Plan'!Print_Area</vt:lpstr>
      <vt:lpstr>'4) 5 YR Budget &amp; Cash Flow Adj'!Print_Area</vt:lpstr>
      <vt:lpstr>'Funding by District'!Print_Area</vt:lpstr>
      <vt:lpstr>INSTRUCTIONS!Print_Area</vt:lpstr>
      <vt:lpstr>'3) Staffing Plan'!Print_Titles</vt:lpstr>
      <vt:lpstr>'4) 5 YR Budget &amp; Cash Flow Adj'!Print_Titles</vt:lpstr>
      <vt:lpstr>'Funding by District'!Print_Titles</vt:lpstr>
      <vt:lpstr>RPP_TABLE</vt:lpstr>
      <vt:lpstr>School</vt:lpstr>
      <vt:lpstr>SCHOOLS</vt:lpstr>
      <vt:lpstr>Year1</vt:lpstr>
      <vt:lpstr>Year2</vt:lpstr>
      <vt:lpstr>Year3</vt:lpstr>
      <vt:lpstr>Year4</vt:lpstr>
      <vt:lpstr>Year5</vt:lpstr>
    </vt:vector>
  </TitlesOfParts>
  <Company>International Charter School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22(e) - Public</dc:title>
  <dc:creator>flackjo</dc:creator>
  <cp:lastModifiedBy>Dutkiewicz, Chris</cp:lastModifiedBy>
  <cp:lastPrinted>2016-03-24T18:21:45Z</cp:lastPrinted>
  <dcterms:created xsi:type="dcterms:W3CDTF">2009-07-01T14:18:54Z</dcterms:created>
  <dcterms:modified xsi:type="dcterms:W3CDTF">2025-08-01T17:17:56Z</dcterms:modified>
</cp:coreProperties>
</file>