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Q:\Charter Schools\FINANCE\FISCAL\Templates and Guidance\Fiscal Templates\2026-27 Templates\"/>
    </mc:Choice>
  </mc:AlternateContent>
  <xr:revisionPtr revIDLastSave="0" documentId="13_ncr:1_{82057CF0-7FF6-4FC4-9864-E063F21BFB67}" xr6:coauthVersionLast="47" xr6:coauthVersionMax="47" xr10:uidLastSave="{00000000-0000-0000-0000-000000000000}"/>
  <workbookProtection workbookAlgorithmName="SHA-512" workbookHashValue="pjy6DCM7MuOWcYPAr5lMxy4GRnROZO+DRJkyfqHcldeS5rAqZD9CRJNPc/UW6pLWPoHpUeVpYWyZ6f+v4UnaaA==" workbookSaltValue="TJ0TUy12rxtbIpJmEzNrUA==" workbookSpinCount="100000" lockStructure="1"/>
  <bookViews>
    <workbookView xWindow="-110" yWindow="-110" windowWidth="19420" windowHeight="11020" tabRatio="951" xr2:uid="{00000000-000D-0000-FFFF-FFFF00000000}"/>
  </bookViews>
  <sheets>
    <sheet name="INSTRUCTIONS" sheetId="1" r:id="rId1"/>
    <sheet name="Funding by District" sheetId="11" r:id="rId2"/>
    <sheet name="1) School Information" sheetId="3" r:id="rId3"/>
    <sheet name="2) Enrollment Chart" sheetId="9" r:id="rId4"/>
    <sheet name="3) Staffing Plan" sheetId="14" r:id="rId5"/>
    <sheet name="4) Pre-Opening Period Budget" sheetId="4" r:id="rId6"/>
    <sheet name="5) Pre-OP Cash Flow 1-Year" sheetId="16" r:id="rId7"/>
    <sheet name="6) Year 1 Budget &amp; Assumptions" sheetId="6" r:id="rId8"/>
    <sheet name="7) Year 1 Cash Flow" sheetId="7" r:id="rId9"/>
    <sheet name="8) 5 YR Budget &amp; Cash Flow Adj" sheetId="8" r:id="rId10"/>
    <sheet name="9) Fiscal Impact" sheetId="13" r:id="rId11"/>
    <sheet name="CONTROL" sheetId="15" state="veryHidden" r:id="rId12"/>
  </sheets>
  <externalReferences>
    <externalReference r:id="rId13"/>
    <externalReference r:id="rId14"/>
  </externalReferences>
  <definedNames>
    <definedName name="_Fill" localSheetId="3" hidden="1">#REF!</definedName>
    <definedName name="_Fill" localSheetId="1" hidden="1">#REF!</definedName>
    <definedName name="_Fill" hidden="1">#REF!</definedName>
    <definedName name="_xlnm._FilterDatabase" localSheetId="1" hidden="1">'Funding by District'!$C$5:$F$682</definedName>
    <definedName name="_Key1" localSheetId="3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1" hidden="1">#REF!</definedName>
    <definedName name="_Sort" hidden="1">#REF!</definedName>
    <definedName name="_Table1_In1" localSheetId="3" hidden="1">#REF!</definedName>
    <definedName name="_Table1_In1" localSheetId="1" hidden="1">#REF!</definedName>
    <definedName name="_Table1_In1" hidden="1">#REF!</definedName>
    <definedName name="_Table1_Out" localSheetId="3" hidden="1">#REF!</definedName>
    <definedName name="_Table1_Out" localSheetId="1" hidden="1">#REF!</definedName>
    <definedName name="_Table1_Out" hidden="1">#REF!</definedName>
    <definedName name="_Table2_In1" localSheetId="3" hidden="1">#REF!</definedName>
    <definedName name="_Table2_In1" localSheetId="1" hidden="1">#REF!</definedName>
    <definedName name="_Table2_In1" hidden="1">#REF!</definedName>
    <definedName name="_Table2_Out" localSheetId="3" hidden="1">#REF!</definedName>
    <definedName name="_Table2_Out" localSheetId="1" hidden="1">#REF!</definedName>
    <definedName name="_Table2_Out" hidden="1">#REF!</definedName>
    <definedName name="AcadYr1">'1) School Information'!$D$18</definedName>
    <definedName name="CharterPeriod">CONTROL!$I$13</definedName>
    <definedName name="DATA_01" hidden="1">'[1]Bond Amortization1'!#REF!</definedName>
    <definedName name="DATA_08" hidden="1">'[1]Bond Amortization1'!#REF!</definedName>
    <definedName name="DistrictList">'Funding by District'!$D$6:$D$682</definedName>
    <definedName name="DVList_AcadYr">CONTROL!$B$18:$B$20</definedName>
    <definedName name="IntroPrintArea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40834.4439583333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st_Grade5Levels">CONTROL!$B$45:$B$47</definedName>
    <definedName name="List_GradeLevels">CONTROL!$B$45:$B$48</definedName>
    <definedName name="Mssg1">CONTROL!$B$40</definedName>
    <definedName name="Mssg2">CONTROL!$B$41</definedName>
    <definedName name="Mssg3">CONTROL!$B$42</definedName>
    <definedName name="PPR_Tbl_Date">CONTROL!$B$155</definedName>
    <definedName name="PreOp1Yr">CONTROL!$B$34</definedName>
    <definedName name="PreOp6Mo">CONTROL!$B$33</definedName>
    <definedName name="PreOpenPd">'1) School Information'!$D$20</definedName>
    <definedName name="PreOpenType">CONTROL!$I$12</definedName>
    <definedName name="_xlnm.Print_Area" localSheetId="2">'1) School Information'!$B$2:$E$24</definedName>
    <definedName name="_xlnm.Print_Area" localSheetId="3">'2) Enrollment Chart'!$A$1:$I$136</definedName>
    <definedName name="_xlnm.Print_Area" localSheetId="4">'3) Staffing Plan'!$A$1:$K$79</definedName>
    <definedName name="_xlnm.Print_Area" localSheetId="5">'4) Pre-Opening Period Budget'!$B$2:$J$132</definedName>
    <definedName name="_xlnm.Print_Area" localSheetId="6">'5) Pre-OP Cash Flow 1-Year'!$B$2:$U$154</definedName>
    <definedName name="_xlnm.Print_Area" localSheetId="7">'6) Year 1 Budget &amp; Assumptions'!$B$2:$O$180</definedName>
    <definedName name="_xlnm.Print_Area" localSheetId="8">'7) Year 1 Cash Flow'!$B$2:$U$181</definedName>
    <definedName name="_xlnm.Print_Area" localSheetId="9">'8) 5 YR Budget &amp; Cash Flow Adj'!$B$2:$N$202</definedName>
    <definedName name="_xlnm.Print_Area" localSheetId="10">'9) Fiscal Impact'!$A$2:$J$27</definedName>
    <definedName name="_xlnm.Print_Area" localSheetId="1">'Funding by District'!$B$2:$F$682</definedName>
    <definedName name="_xlnm.Print_Area" localSheetId="0">INSTRUCTIONS!$B$2:$F$31</definedName>
    <definedName name="_xlnm.Print_Titles" localSheetId="4">'3) Staffing Plan'!$1:$2</definedName>
    <definedName name="_xlnm.Print_Titles" localSheetId="5">'4) Pre-Opening Period Budget'!$A:$H,'4) Pre-Opening Period Budget'!$2:$13</definedName>
    <definedName name="_xlnm.Print_Titles" localSheetId="6">'5) Pre-OP Cash Flow 1-Year'!$2:$13</definedName>
    <definedName name="_xlnm.Print_Titles" localSheetId="7">'6) Year 1 Budget &amp; Assumptions'!$A:$H,'6) Year 1 Budget &amp; Assumptions'!$2:$13</definedName>
    <definedName name="_xlnm.Print_Titles" localSheetId="8">'7) Year 1 Cash Flow'!$A:$H,'7) Year 1 Cash Flow'!$2:$14</definedName>
    <definedName name="_xlnm.Print_Titles" localSheetId="9">'8) 5 YR Budget &amp; Cash Flow Adj'!$A:$H,'8) 5 YR Budget &amp; Cash Flow Adj'!$2:$12</definedName>
    <definedName name="_xlnm.Print_Titles" localSheetId="1">'Funding by District'!$1:$5</definedName>
    <definedName name="RPP_TABLE">'Funding by District'!$C$5:$F$682</definedName>
    <definedName name="School">CONTROL!$I$5</definedName>
    <definedName name="UnusedDistrictList" comment="List of School Districts that have NOT been selected yet.  (Array Forumula Range...requires using F2 to modify and Ctrl-Shift-Enter to enter formula).">OFFSET(CONTROL!$B$167,0,0,COUNTA(CONTROL!$B$167:$B$845)-COUNTBLANK(CONTROL!$B$167:$B$845),1)</definedName>
    <definedName name="X_PositionsCategories">OFFSET([2]Assumptions!$AN$67,0,0,COUNTA([2]Assumptions!$AN:$AN)-1,1)</definedName>
    <definedName name="Year1">CONTROL!$I$19</definedName>
    <definedName name="Year2">CONTROL!$I$20</definedName>
    <definedName name="Year3">CONTROL!$I$21</definedName>
    <definedName name="Year4">CONTROL!$I$22</definedName>
    <definedName name="Year5">CONTROL!$I$23</definedName>
    <definedName name="Z_5E4DC421_887D_9843_8B54_CF861F76B668_.wvu.Cols" localSheetId="5" hidden="1">'4) Pre-Opening Period Budget'!#REF!</definedName>
    <definedName name="Z_5E4DC421_887D_9843_8B54_CF861F76B668_.wvu.Cols" localSheetId="7" hidden="1">'6) Year 1 Budget &amp; Assumptions'!#REF!</definedName>
    <definedName name="Z_5E4DC421_887D_9843_8B54_CF861F76B668_.wvu.Cols" localSheetId="9" hidden="1">'8) 5 YR Budget &amp; Cash Flow Adj'!#REF!</definedName>
    <definedName name="Z_5E4DC421_887D_9843_8B54_CF861F76B668_.wvu.PrintArea" localSheetId="2" hidden="1">'1) School Information'!$B$2:$D$19</definedName>
    <definedName name="Z_5E4DC421_887D_9843_8B54_CF861F76B668_.wvu.PrintArea" localSheetId="3" hidden="1">'2) Enrollment Chart'!$B$2:$J$30</definedName>
    <definedName name="Z_5E4DC421_887D_9843_8B54_CF861F76B668_.wvu.PrintArea" localSheetId="5" hidden="1">'4) Pre-Opening Period Budget'!$B$2:$J$156</definedName>
    <definedName name="Z_5E4DC421_887D_9843_8B54_CF861F76B668_.wvu.PrintArea" localSheetId="7" hidden="1">'6) Year 1 Budget &amp; Assumptions'!$B$2:$O$180</definedName>
    <definedName name="Z_5E4DC421_887D_9843_8B54_CF861F76B668_.wvu.PrintArea" localSheetId="8" hidden="1">'7) Year 1 Cash Flow'!$B$2:$U$181</definedName>
    <definedName name="Z_5E4DC421_887D_9843_8B54_CF861F76B668_.wvu.PrintArea" localSheetId="9" hidden="1">'8) 5 YR Budget &amp; Cash Flow Adj'!$B$2:$N$202</definedName>
    <definedName name="Z_5E4DC421_887D_9843_8B54_CF861F76B668_.wvu.PrintArea" localSheetId="0" hidden="1">INSTRUCTIONS!$C$2:$D$31</definedName>
    <definedName name="Z_5E4DC421_887D_9843_8B54_CF861F76B668_.wvu.PrintTitles" localSheetId="5" hidden="1">'4) Pre-Opening Period Budget'!$A:$H,'4) Pre-Opening Period Budget'!$2:$13</definedName>
    <definedName name="Z_5E4DC421_887D_9843_8B54_CF861F76B668_.wvu.PrintTitles" localSheetId="7" hidden="1">'6) Year 1 Budget &amp; Assumptions'!$A:$H,'6) Year 1 Budget &amp; Assumptions'!$2:$13</definedName>
    <definedName name="Z_5E4DC421_887D_9843_8B54_CF861F76B668_.wvu.PrintTitles" localSheetId="8" hidden="1">'7) Year 1 Cash Flow'!$A:$H,'7) Year 1 Cash Flow'!$2:$14</definedName>
    <definedName name="Z_5E4DC421_887D_9843_8B54_CF861F76B668_.wvu.PrintTitles" localSheetId="9" hidden="1">'8) 5 YR Budget &amp; Cash Flow Adj'!$A:$H,'8) 5 YR Budget &amp; Cash Flow Adj'!$2:$12</definedName>
    <definedName name="Z_7E5415B2_297C_4CDE_9A5E_CCA4F5662440_.wvu.Cols" localSheetId="5" hidden="1">'4) Pre-Opening Period Budget'!#REF!</definedName>
    <definedName name="Z_7E5415B2_297C_4CDE_9A5E_CCA4F5662440_.wvu.Cols" localSheetId="7" hidden="1">'6) Year 1 Budget &amp; Assumptions'!#REF!</definedName>
    <definedName name="Z_7E5415B2_297C_4CDE_9A5E_CCA4F5662440_.wvu.Cols" localSheetId="9" hidden="1">'8) 5 YR Budget &amp; Cash Flow Adj'!#REF!</definedName>
    <definedName name="Z_7E5415B2_297C_4CDE_9A5E_CCA4F5662440_.wvu.PrintArea" localSheetId="2" hidden="1">'1) School Information'!$B$2:$D$19</definedName>
    <definedName name="Z_7E5415B2_297C_4CDE_9A5E_CCA4F5662440_.wvu.PrintArea" localSheetId="3" hidden="1">'2) Enrollment Chart'!$B$2:$J$30</definedName>
    <definedName name="Z_7E5415B2_297C_4CDE_9A5E_CCA4F5662440_.wvu.PrintArea" localSheetId="5" hidden="1">'4) Pre-Opening Period Budget'!$B$2:$J$156</definedName>
    <definedName name="Z_7E5415B2_297C_4CDE_9A5E_CCA4F5662440_.wvu.PrintArea" localSheetId="7" hidden="1">'6) Year 1 Budget &amp; Assumptions'!$B$2:$O$180</definedName>
    <definedName name="Z_7E5415B2_297C_4CDE_9A5E_CCA4F5662440_.wvu.PrintArea" localSheetId="8" hidden="1">'7) Year 1 Cash Flow'!$B$2:$U$181</definedName>
    <definedName name="Z_7E5415B2_297C_4CDE_9A5E_CCA4F5662440_.wvu.PrintArea" localSheetId="9" hidden="1">'8) 5 YR Budget &amp; Cash Flow Adj'!$B$2:$N$202</definedName>
    <definedName name="Z_7E5415B2_297C_4CDE_9A5E_CCA4F5662440_.wvu.PrintArea" localSheetId="0" hidden="1">INSTRUCTIONS!$C$2:$D$31</definedName>
    <definedName name="Z_7E5415B2_297C_4CDE_9A5E_CCA4F5662440_.wvu.PrintTitles" localSheetId="5" hidden="1">'4) Pre-Opening Period Budget'!$A:$H,'4) Pre-Opening Period Budget'!$2:$13</definedName>
    <definedName name="Z_7E5415B2_297C_4CDE_9A5E_CCA4F5662440_.wvu.PrintTitles" localSheetId="7" hidden="1">'6) Year 1 Budget &amp; Assumptions'!$A:$H,'6) Year 1 Budget &amp; Assumptions'!$2:$13</definedName>
    <definedName name="Z_7E5415B2_297C_4CDE_9A5E_CCA4F5662440_.wvu.PrintTitles" localSheetId="8" hidden="1">'7) Year 1 Cash Flow'!$A:$H,'7) Year 1 Cash Flow'!$2:$14</definedName>
    <definedName name="Z_7E5415B2_297C_4CDE_9A5E_CCA4F5662440_.wvu.PrintTitles" localSheetId="9" hidden="1">'8) 5 YR Budget &amp; Cash Flow Adj'!$A:$H,'8) 5 YR Budget &amp; Cash Flow Adj'!$2:$12</definedName>
  </definedNames>
  <calcPr calcId="191029"/>
  <customWorkbookViews>
    <customWorkbookView name="Citizens  World - Personal View" guid="{5E4DC421-887D-9843-8B54-CF861F76B668}" mergeInterval="0" personalView="1" yWindow="54" windowWidth="1276" windowHeight="724" tabRatio="951" activeSheetId="1"/>
    <customWorkbookView name="DHruby - Personal View" guid="{7E5415B2-297C-4CDE-9A5E-CCA4F5662440}" mergeInterval="0" personalView="1" maximized="1" windowWidth="1916" windowHeight="825" tabRatio="951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6" i="4" l="1"/>
  <c r="G67" i="4"/>
  <c r="G68" i="4"/>
  <c r="G69" i="4"/>
  <c r="G65" i="4"/>
  <c r="G55" i="4"/>
  <c r="G56" i="4"/>
  <c r="G57" i="4"/>
  <c r="G58" i="4"/>
  <c r="G59" i="4"/>
  <c r="G60" i="4"/>
  <c r="G61" i="4"/>
  <c r="G54" i="4"/>
  <c r="G46" i="4"/>
  <c r="G47" i="4"/>
  <c r="G48" i="4"/>
  <c r="G49" i="4"/>
  <c r="G50" i="4"/>
  <c r="G45" i="4"/>
  <c r="U36" i="7" l="1"/>
  <c r="I35" i="8" s="1"/>
  <c r="N35" i="6"/>
  <c r="Q35" i="6" s="1"/>
  <c r="W36" i="7" l="1"/>
  <c r="M52" i="6"/>
  <c r="L52" i="6"/>
  <c r="K52" i="6"/>
  <c r="T28" i="16"/>
  <c r="S28" i="16"/>
  <c r="R28" i="16"/>
  <c r="Q28" i="16"/>
  <c r="P28" i="16"/>
  <c r="O28" i="16"/>
  <c r="N28" i="16"/>
  <c r="M28" i="16"/>
  <c r="L28" i="16"/>
  <c r="K28" i="16"/>
  <c r="J28" i="16"/>
  <c r="I28" i="16"/>
  <c r="J52" i="6"/>
  <c r="I52" i="6"/>
  <c r="T53" i="7"/>
  <c r="S53" i="7"/>
  <c r="R53" i="7"/>
  <c r="Q53" i="7"/>
  <c r="P53" i="7"/>
  <c r="O53" i="7"/>
  <c r="N53" i="7"/>
  <c r="M53" i="7"/>
  <c r="L53" i="7"/>
  <c r="K53" i="7"/>
  <c r="J53" i="7"/>
  <c r="I53" i="7"/>
  <c r="M52" i="8"/>
  <c r="L52" i="8"/>
  <c r="K52" i="8"/>
  <c r="J52" i="8"/>
  <c r="H39" i="9" l="1"/>
  <c r="G39" i="9"/>
  <c r="F39" i="9"/>
  <c r="E39" i="9"/>
  <c r="D39" i="9"/>
  <c r="E56" i="9"/>
  <c r="F56" i="9"/>
  <c r="G56" i="9"/>
  <c r="H56" i="9"/>
  <c r="E62" i="9"/>
  <c r="F62" i="9"/>
  <c r="G62" i="9"/>
  <c r="H62" i="9"/>
  <c r="D62" i="9"/>
  <c r="H21" i="9"/>
  <c r="G21" i="9"/>
  <c r="F21" i="9"/>
  <c r="E21" i="9"/>
  <c r="D21" i="9"/>
  <c r="E75" i="9"/>
  <c r="D72" i="9" l="1"/>
  <c r="E72" i="9"/>
  <c r="F72" i="9"/>
  <c r="G72" i="9"/>
  <c r="H72" i="9"/>
  <c r="E78" i="9"/>
  <c r="F78" i="9"/>
  <c r="G78" i="9"/>
  <c r="H78" i="9"/>
  <c r="E83" i="9"/>
  <c r="F83" i="9"/>
  <c r="G83" i="9"/>
  <c r="H83" i="9"/>
  <c r="Q107" i="6" l="1"/>
  <c r="F59" i="9"/>
  <c r="E59" i="9"/>
  <c r="G59" i="9"/>
  <c r="H59" i="9"/>
  <c r="D59" i="9"/>
  <c r="H60" i="9"/>
  <c r="G60" i="9"/>
  <c r="F60" i="9"/>
  <c r="E60" i="9"/>
  <c r="D60" i="9"/>
  <c r="H54" i="15"/>
  <c r="C20" i="15"/>
  <c r="B19" i="15" s="1"/>
  <c r="U33" i="16"/>
  <c r="I33" i="4" s="1"/>
  <c r="U36" i="16"/>
  <c r="I36" i="4" s="1"/>
  <c r="U35" i="16"/>
  <c r="I35" i="4" s="1"/>
  <c r="U17" i="16"/>
  <c r="I17" i="4" s="1"/>
  <c r="G19" i="15"/>
  <c r="D42" i="9" s="1"/>
  <c r="H23" i="13"/>
  <c r="G70" i="4"/>
  <c r="G62" i="4"/>
  <c r="L98" i="15"/>
  <c r="B98" i="15"/>
  <c r="E96" i="15"/>
  <c r="B99" i="15"/>
  <c r="L99" i="15"/>
  <c r="I161" i="6" s="1"/>
  <c r="N161" i="6" s="1"/>
  <c r="B100" i="15"/>
  <c r="C100" i="15" s="1"/>
  <c r="G20" i="7" s="1"/>
  <c r="L100" i="15"/>
  <c r="I162" i="6" s="1"/>
  <c r="N162" i="6" s="1"/>
  <c r="B101" i="15"/>
  <c r="C101" i="15" s="1"/>
  <c r="L101" i="15"/>
  <c r="I163" i="6" s="1"/>
  <c r="N163" i="6" s="1"/>
  <c r="B102" i="15"/>
  <c r="E21" i="6" s="1"/>
  <c r="E164" i="6" s="1"/>
  <c r="E164" i="8" s="1"/>
  <c r="L102" i="15"/>
  <c r="I164" i="6" s="1"/>
  <c r="N164" i="6" s="1"/>
  <c r="B103" i="15"/>
  <c r="C103" i="15" s="1"/>
  <c r="G23" i="7" s="1"/>
  <c r="L103" i="15"/>
  <c r="I165" i="6" s="1"/>
  <c r="N165" i="6" s="1"/>
  <c r="B104" i="15"/>
  <c r="C104" i="15" s="1"/>
  <c r="G24" i="7" s="1"/>
  <c r="L104" i="15"/>
  <c r="I166" i="6" s="1"/>
  <c r="N166" i="6" s="1"/>
  <c r="B105" i="15"/>
  <c r="C105" i="15" s="1"/>
  <c r="L105" i="15"/>
  <c r="I167" i="6" s="1"/>
  <c r="N167" i="6" s="1"/>
  <c r="B106" i="15"/>
  <c r="E25" i="6" s="1"/>
  <c r="L106" i="15"/>
  <c r="I168" i="6" s="1"/>
  <c r="N168" i="6" s="1"/>
  <c r="B107" i="15"/>
  <c r="L107" i="15"/>
  <c r="I169" i="6" s="1"/>
  <c r="N169" i="6" s="1"/>
  <c r="B108" i="15"/>
  <c r="L108" i="15"/>
  <c r="I170" i="6" s="1"/>
  <c r="N170" i="6" s="1"/>
  <c r="B109" i="15"/>
  <c r="L109" i="15"/>
  <c r="I171" i="6" s="1"/>
  <c r="N171" i="6" s="1"/>
  <c r="B110" i="15"/>
  <c r="C110" i="15" s="1"/>
  <c r="L110" i="15"/>
  <c r="I172" i="6" s="1"/>
  <c r="N172" i="6" s="1"/>
  <c r="B111" i="15"/>
  <c r="L111" i="15"/>
  <c r="B112" i="15"/>
  <c r="C112" i="15" s="1"/>
  <c r="L112" i="15"/>
  <c r="I174" i="6" s="1"/>
  <c r="N174" i="6" s="1"/>
  <c r="B113" i="15"/>
  <c r="L113" i="15"/>
  <c r="B114" i="15"/>
  <c r="C114" i="15" s="1"/>
  <c r="L114" i="15"/>
  <c r="B115" i="15"/>
  <c r="C115" i="15" s="1"/>
  <c r="L115" i="15"/>
  <c r="B116" i="15"/>
  <c r="C116" i="15" s="1"/>
  <c r="L116" i="15"/>
  <c r="B117" i="15"/>
  <c r="C117" i="15" s="1"/>
  <c r="L117" i="15"/>
  <c r="B118" i="15"/>
  <c r="C118" i="15" s="1"/>
  <c r="L118" i="15"/>
  <c r="B119" i="15"/>
  <c r="C119" i="15" s="1"/>
  <c r="L119" i="15"/>
  <c r="B120" i="15"/>
  <c r="L120" i="15"/>
  <c r="B121" i="15"/>
  <c r="C121" i="15" s="1"/>
  <c r="L121" i="15"/>
  <c r="B122" i="15"/>
  <c r="C122" i="15" s="1"/>
  <c r="L122" i="15"/>
  <c r="B123" i="15"/>
  <c r="C123" i="15" s="1"/>
  <c r="L123" i="15"/>
  <c r="B124" i="15"/>
  <c r="C124" i="15" s="1"/>
  <c r="L124" i="15"/>
  <c r="B125" i="15"/>
  <c r="C125" i="15" s="1"/>
  <c r="L125" i="15"/>
  <c r="B126" i="15"/>
  <c r="C126" i="15" s="1"/>
  <c r="L126" i="15"/>
  <c r="B127" i="15"/>
  <c r="C127" i="15" s="1"/>
  <c r="L127" i="15"/>
  <c r="B128" i="15"/>
  <c r="C128" i="15" s="1"/>
  <c r="L128" i="15"/>
  <c r="B129" i="15"/>
  <c r="C129" i="15" s="1"/>
  <c r="L129" i="15"/>
  <c r="B130" i="15"/>
  <c r="C130" i="15" s="1"/>
  <c r="L130" i="15"/>
  <c r="B131" i="15"/>
  <c r="C131" i="15" s="1"/>
  <c r="L131" i="15"/>
  <c r="B132" i="15"/>
  <c r="C132" i="15" s="1"/>
  <c r="L132" i="15"/>
  <c r="B133" i="15"/>
  <c r="C133" i="15" s="1"/>
  <c r="L133" i="15"/>
  <c r="B134" i="15"/>
  <c r="C134" i="15" s="1"/>
  <c r="L134" i="15"/>
  <c r="B135" i="15"/>
  <c r="C135" i="15" s="1"/>
  <c r="L135" i="15"/>
  <c r="B136" i="15"/>
  <c r="C136" i="15" s="1"/>
  <c r="L136" i="15"/>
  <c r="B137" i="15"/>
  <c r="C137" i="15" s="1"/>
  <c r="L137" i="15"/>
  <c r="B138" i="15"/>
  <c r="C138" i="15" s="1"/>
  <c r="L138" i="15"/>
  <c r="B139" i="15"/>
  <c r="C139" i="15" s="1"/>
  <c r="L139" i="15"/>
  <c r="B140" i="15"/>
  <c r="C140" i="15" s="1"/>
  <c r="L140" i="15"/>
  <c r="B141" i="15"/>
  <c r="C141" i="15" s="1"/>
  <c r="L141" i="15"/>
  <c r="B142" i="15"/>
  <c r="C142" i="15" s="1"/>
  <c r="L142" i="15"/>
  <c r="B143" i="15"/>
  <c r="C143" i="15" s="1"/>
  <c r="L143" i="15"/>
  <c r="B144" i="15"/>
  <c r="C144" i="15" s="1"/>
  <c r="L144" i="15"/>
  <c r="B145" i="15"/>
  <c r="C145" i="15" s="1"/>
  <c r="L145" i="15"/>
  <c r="B146" i="15"/>
  <c r="C146" i="15" s="1"/>
  <c r="L146" i="15"/>
  <c r="B147" i="15"/>
  <c r="C147" i="15" s="1"/>
  <c r="L147" i="15"/>
  <c r="N34" i="6"/>
  <c r="N49" i="6"/>
  <c r="N57" i="6"/>
  <c r="U56" i="7"/>
  <c r="U57" i="7"/>
  <c r="I56" i="8" s="1"/>
  <c r="U58" i="7"/>
  <c r="I57" i="8" s="1"/>
  <c r="U59" i="7"/>
  <c r="I58" i="8" s="1"/>
  <c r="U60" i="7"/>
  <c r="I59" i="8" s="1"/>
  <c r="U61" i="7"/>
  <c r="I60" i="8" s="1"/>
  <c r="U62" i="7"/>
  <c r="I61" i="8" s="1"/>
  <c r="U63" i="7"/>
  <c r="I62" i="8" s="1"/>
  <c r="U45" i="7"/>
  <c r="U46" i="7"/>
  <c r="I45" i="8" s="1"/>
  <c r="U47" i="7"/>
  <c r="I46" i="8" s="1"/>
  <c r="U48" i="7"/>
  <c r="I47" i="8" s="1"/>
  <c r="U50" i="7"/>
  <c r="I49" i="8" s="1"/>
  <c r="U51" i="7"/>
  <c r="I50" i="8" s="1"/>
  <c r="U52" i="7"/>
  <c r="I51" i="8" s="1"/>
  <c r="U18" i="7"/>
  <c r="I17" i="8" s="1"/>
  <c r="U19" i="7"/>
  <c r="I18" i="8" s="1"/>
  <c r="U20" i="7"/>
  <c r="I19" i="8" s="1"/>
  <c r="U21" i="7"/>
  <c r="I20" i="8" s="1"/>
  <c r="U22" i="7"/>
  <c r="I21" i="8" s="1"/>
  <c r="U23" i="7"/>
  <c r="I22" i="8" s="1"/>
  <c r="U24" i="7"/>
  <c r="I23" i="8" s="1"/>
  <c r="U25" i="7"/>
  <c r="I24" i="8" s="1"/>
  <c r="U26" i="7"/>
  <c r="I25" i="8" s="1"/>
  <c r="U27" i="7"/>
  <c r="I26" i="8" s="1"/>
  <c r="U28" i="7"/>
  <c r="I27" i="8" s="1"/>
  <c r="U29" i="7"/>
  <c r="I28" i="8" s="1"/>
  <c r="U30" i="7"/>
  <c r="I29" i="8" s="1"/>
  <c r="U31" i="7"/>
  <c r="I30" i="8" s="1"/>
  <c r="U32" i="7"/>
  <c r="I31" i="8" s="1"/>
  <c r="U33" i="7"/>
  <c r="I32" i="8" s="1"/>
  <c r="U35" i="7"/>
  <c r="I34" i="8" s="1"/>
  <c r="U38" i="7"/>
  <c r="I37" i="8" s="1"/>
  <c r="U39" i="7"/>
  <c r="I38" i="8" s="1"/>
  <c r="U40" i="7"/>
  <c r="I39" i="8" s="1"/>
  <c r="U41" i="7"/>
  <c r="I40" i="8" s="1"/>
  <c r="I12" i="15"/>
  <c r="I11" i="15"/>
  <c r="J11" i="15" s="1"/>
  <c r="I5" i="15"/>
  <c r="J5" i="15" s="1"/>
  <c r="H11" i="13"/>
  <c r="C30" i="9"/>
  <c r="E13" i="13"/>
  <c r="E71" i="15"/>
  <c r="H19" i="13"/>
  <c r="H22" i="13"/>
  <c r="H21" i="13"/>
  <c r="H20" i="13"/>
  <c r="D44" i="9"/>
  <c r="E44" i="9"/>
  <c r="F44" i="9"/>
  <c r="G44" i="9"/>
  <c r="H44" i="9"/>
  <c r="D45" i="9"/>
  <c r="E45" i="9"/>
  <c r="F45" i="9"/>
  <c r="G45" i="9"/>
  <c r="H45" i="9"/>
  <c r="D46" i="9"/>
  <c r="E46" i="9"/>
  <c r="F46" i="9"/>
  <c r="G46" i="9"/>
  <c r="H46" i="9"/>
  <c r="D47" i="9"/>
  <c r="E47" i="9"/>
  <c r="F47" i="9"/>
  <c r="G47" i="9"/>
  <c r="H47" i="9"/>
  <c r="D48" i="9"/>
  <c r="E48" i="9"/>
  <c r="F48" i="9"/>
  <c r="G48" i="9"/>
  <c r="H48" i="9"/>
  <c r="D49" i="9"/>
  <c r="E49" i="9"/>
  <c r="F49" i="9"/>
  <c r="G49" i="9"/>
  <c r="H49" i="9"/>
  <c r="D50" i="9"/>
  <c r="E50" i="9"/>
  <c r="F50" i="9"/>
  <c r="G50" i="9"/>
  <c r="H50" i="9"/>
  <c r="D51" i="9"/>
  <c r="E51" i="9"/>
  <c r="F51" i="9"/>
  <c r="G51" i="9"/>
  <c r="H51" i="9"/>
  <c r="D52" i="9"/>
  <c r="E52" i="9"/>
  <c r="F52" i="9"/>
  <c r="G52" i="9"/>
  <c r="H52" i="9"/>
  <c r="D53" i="9"/>
  <c r="E53" i="9"/>
  <c r="F53" i="9"/>
  <c r="G53" i="9"/>
  <c r="H53" i="9"/>
  <c r="D54" i="9"/>
  <c r="E54" i="9"/>
  <c r="F54" i="9"/>
  <c r="G54" i="9"/>
  <c r="H54" i="9"/>
  <c r="D55" i="9"/>
  <c r="E55" i="9"/>
  <c r="F55" i="9"/>
  <c r="G55" i="9"/>
  <c r="H55" i="9"/>
  <c r="E43" i="9"/>
  <c r="F43" i="9"/>
  <c r="G43" i="9"/>
  <c r="H43" i="9"/>
  <c r="D43" i="9"/>
  <c r="U152" i="16"/>
  <c r="U10" i="16" s="1"/>
  <c r="T146" i="16"/>
  <c r="S146" i="16"/>
  <c r="R146" i="16"/>
  <c r="Q146" i="16"/>
  <c r="P146" i="16"/>
  <c r="O146" i="16"/>
  <c r="N146" i="16"/>
  <c r="M146" i="16"/>
  <c r="L146" i="16"/>
  <c r="K146" i="16"/>
  <c r="J146" i="16"/>
  <c r="I146" i="16"/>
  <c r="U145" i="16"/>
  <c r="U144" i="16"/>
  <c r="T142" i="16"/>
  <c r="S142" i="16"/>
  <c r="R142" i="16"/>
  <c r="Q142" i="16"/>
  <c r="P142" i="16"/>
  <c r="O142" i="16"/>
  <c r="N142" i="16"/>
  <c r="M142" i="16"/>
  <c r="L142" i="16"/>
  <c r="K142" i="16"/>
  <c r="J142" i="16"/>
  <c r="I142" i="16"/>
  <c r="U141" i="16"/>
  <c r="U140" i="16"/>
  <c r="T138" i="16"/>
  <c r="T148" i="16" s="1"/>
  <c r="T9" i="16" s="1"/>
  <c r="S138" i="16"/>
  <c r="R138" i="16"/>
  <c r="Q138" i="16"/>
  <c r="P138" i="16"/>
  <c r="O138" i="16"/>
  <c r="N138" i="16"/>
  <c r="M138" i="16"/>
  <c r="L138" i="16"/>
  <c r="L148" i="16" s="1"/>
  <c r="L9" i="16" s="1"/>
  <c r="K138" i="16"/>
  <c r="J138" i="16"/>
  <c r="I138" i="16"/>
  <c r="U137" i="16"/>
  <c r="U136" i="16"/>
  <c r="U128" i="16"/>
  <c r="I128" i="4" s="1"/>
  <c r="U127" i="16"/>
  <c r="I127" i="4" s="1"/>
  <c r="T125" i="16"/>
  <c r="S125" i="16"/>
  <c r="R125" i="16"/>
  <c r="Q125" i="16"/>
  <c r="P125" i="16"/>
  <c r="O125" i="16"/>
  <c r="N125" i="16"/>
  <c r="M125" i="16"/>
  <c r="L125" i="16"/>
  <c r="K125" i="16"/>
  <c r="J125" i="16"/>
  <c r="I125" i="16"/>
  <c r="U124" i="16"/>
  <c r="I124" i="4" s="1"/>
  <c r="U123" i="16"/>
  <c r="I123" i="4" s="1"/>
  <c r="U122" i="16"/>
  <c r="I122" i="4" s="1"/>
  <c r="U121" i="16"/>
  <c r="I121" i="4" s="1"/>
  <c r="U120" i="16"/>
  <c r="I120" i="4" s="1"/>
  <c r="U119" i="16"/>
  <c r="I119" i="4" s="1"/>
  <c r="U118" i="16"/>
  <c r="I118" i="4" s="1"/>
  <c r="T115" i="16"/>
  <c r="S115" i="16"/>
  <c r="R115" i="16"/>
  <c r="Q115" i="16"/>
  <c r="P115" i="16"/>
  <c r="O115" i="16"/>
  <c r="N115" i="16"/>
  <c r="M115" i="16"/>
  <c r="L115" i="16"/>
  <c r="K115" i="16"/>
  <c r="J115" i="16"/>
  <c r="I115" i="16"/>
  <c r="U114" i="16"/>
  <c r="I114" i="4" s="1"/>
  <c r="U113" i="16"/>
  <c r="I113" i="4" s="1"/>
  <c r="U112" i="16"/>
  <c r="I112" i="4" s="1"/>
  <c r="U111" i="16"/>
  <c r="I111" i="4" s="1"/>
  <c r="U110" i="16"/>
  <c r="I110" i="4" s="1"/>
  <c r="U109" i="16"/>
  <c r="I109" i="4" s="1"/>
  <c r="U108" i="16"/>
  <c r="I108" i="4" s="1"/>
  <c r="U107" i="16"/>
  <c r="I107" i="4" s="1"/>
  <c r="U106" i="16"/>
  <c r="I106" i="4" s="1"/>
  <c r="U105" i="16"/>
  <c r="I105" i="4" s="1"/>
  <c r="U104" i="16"/>
  <c r="I104" i="4" s="1"/>
  <c r="U103" i="16"/>
  <c r="I103" i="4" s="1"/>
  <c r="U102" i="16"/>
  <c r="I102" i="4" s="1"/>
  <c r="U101" i="16"/>
  <c r="I101" i="4" s="1"/>
  <c r="U100" i="16"/>
  <c r="I100" i="4" s="1"/>
  <c r="U99" i="16"/>
  <c r="I99" i="4" s="1"/>
  <c r="U98" i="16"/>
  <c r="I98" i="4" s="1"/>
  <c r="U97" i="16"/>
  <c r="I97" i="4" s="1"/>
  <c r="U96" i="16"/>
  <c r="I96" i="4" s="1"/>
  <c r="U95" i="16"/>
  <c r="I95" i="4" s="1"/>
  <c r="T92" i="16"/>
  <c r="S92" i="16"/>
  <c r="R92" i="16"/>
  <c r="Q92" i="16"/>
  <c r="P92" i="16"/>
  <c r="O92" i="16"/>
  <c r="N92" i="16"/>
  <c r="M92" i="16"/>
  <c r="L92" i="16"/>
  <c r="K92" i="16"/>
  <c r="J92" i="16"/>
  <c r="I92" i="16"/>
  <c r="U91" i="16"/>
  <c r="I91" i="4" s="1"/>
  <c r="U90" i="16"/>
  <c r="I90" i="4" s="1"/>
  <c r="U89" i="16"/>
  <c r="I89" i="4" s="1"/>
  <c r="U88" i="16"/>
  <c r="I88" i="4" s="1"/>
  <c r="U87" i="16"/>
  <c r="I87" i="4" s="1"/>
  <c r="U86" i="16"/>
  <c r="I86" i="4" s="1"/>
  <c r="U85" i="16"/>
  <c r="I85" i="4" s="1"/>
  <c r="U84" i="16"/>
  <c r="I84" i="4" s="1"/>
  <c r="U83" i="16"/>
  <c r="I83" i="4" s="1"/>
  <c r="T78" i="16"/>
  <c r="S78" i="16"/>
  <c r="R78" i="16"/>
  <c r="Q78" i="16"/>
  <c r="P78" i="16"/>
  <c r="O78" i="16"/>
  <c r="N78" i="16"/>
  <c r="M78" i="16"/>
  <c r="L78" i="16"/>
  <c r="K78" i="16"/>
  <c r="J78" i="16"/>
  <c r="I78" i="16"/>
  <c r="U77" i="16"/>
  <c r="I77" i="4" s="1"/>
  <c r="U76" i="16"/>
  <c r="I76" i="4" s="1"/>
  <c r="U75" i="16"/>
  <c r="I75" i="4" s="1"/>
  <c r="T70" i="16"/>
  <c r="S70" i="16"/>
  <c r="R70" i="16"/>
  <c r="Q70" i="16"/>
  <c r="P70" i="16"/>
  <c r="O70" i="16"/>
  <c r="N70" i="16"/>
  <c r="M70" i="16"/>
  <c r="L70" i="16"/>
  <c r="K70" i="16"/>
  <c r="J70" i="16"/>
  <c r="I70" i="16"/>
  <c r="U69" i="16"/>
  <c r="I69" i="4" s="1"/>
  <c r="U68" i="16"/>
  <c r="I68" i="4" s="1"/>
  <c r="U67" i="16"/>
  <c r="I67" i="4" s="1"/>
  <c r="U66" i="16"/>
  <c r="I66" i="4" s="1"/>
  <c r="U65" i="16"/>
  <c r="I65" i="4" s="1"/>
  <c r="T62" i="16"/>
  <c r="S62" i="16"/>
  <c r="R62" i="16"/>
  <c r="Q62" i="16"/>
  <c r="P62" i="16"/>
  <c r="O62" i="16"/>
  <c r="N62" i="16"/>
  <c r="M62" i="16"/>
  <c r="L62" i="16"/>
  <c r="K62" i="16"/>
  <c r="J62" i="16"/>
  <c r="I62" i="16"/>
  <c r="U61" i="16"/>
  <c r="I61" i="4" s="1"/>
  <c r="U60" i="16"/>
  <c r="I60" i="4" s="1"/>
  <c r="U59" i="16"/>
  <c r="I59" i="4" s="1"/>
  <c r="U58" i="16"/>
  <c r="I58" i="4" s="1"/>
  <c r="U57" i="16"/>
  <c r="I57" i="4" s="1"/>
  <c r="U56" i="16"/>
  <c r="I56" i="4" s="1"/>
  <c r="U55" i="16"/>
  <c r="I55" i="4" s="1"/>
  <c r="U54" i="16"/>
  <c r="I54" i="4" s="1"/>
  <c r="T51" i="16"/>
  <c r="S51" i="16"/>
  <c r="R51" i="16"/>
  <c r="Q51" i="16"/>
  <c r="P51" i="16"/>
  <c r="O51" i="16"/>
  <c r="N51" i="16"/>
  <c r="M51" i="16"/>
  <c r="L51" i="16"/>
  <c r="K51" i="16"/>
  <c r="J51" i="16"/>
  <c r="I51" i="16"/>
  <c r="U50" i="16"/>
  <c r="I50" i="4" s="1"/>
  <c r="U49" i="16"/>
  <c r="I49" i="4" s="1"/>
  <c r="U48" i="16"/>
  <c r="I48" i="4" s="1"/>
  <c r="U47" i="16"/>
  <c r="I47" i="4" s="1"/>
  <c r="U46" i="16"/>
  <c r="I46" i="4" s="1"/>
  <c r="U45" i="16"/>
  <c r="I45" i="4" s="1"/>
  <c r="T39" i="16"/>
  <c r="S39" i="16"/>
  <c r="R39" i="16"/>
  <c r="Q39" i="16"/>
  <c r="P39" i="16"/>
  <c r="O39" i="16"/>
  <c r="N39" i="16"/>
  <c r="M39" i="16"/>
  <c r="L39" i="16"/>
  <c r="K39" i="16"/>
  <c r="J39" i="16"/>
  <c r="I39" i="16"/>
  <c r="U38" i="16"/>
  <c r="I38" i="4" s="1"/>
  <c r="U37" i="16"/>
  <c r="I37" i="4" s="1"/>
  <c r="U34" i="16"/>
  <c r="I34" i="4" s="1"/>
  <c r="U32" i="16"/>
  <c r="I32" i="4" s="1"/>
  <c r="U31" i="16"/>
  <c r="I31" i="4" s="1"/>
  <c r="U27" i="16"/>
  <c r="I27" i="4" s="1"/>
  <c r="U26" i="16"/>
  <c r="I26" i="4" s="1"/>
  <c r="U25" i="16"/>
  <c r="I25" i="4" s="1"/>
  <c r="T21" i="16"/>
  <c r="S21" i="16"/>
  <c r="R21" i="16"/>
  <c r="Q21" i="16"/>
  <c r="P21" i="16"/>
  <c r="P41" i="16" s="1"/>
  <c r="O21" i="16"/>
  <c r="N21" i="16"/>
  <c r="M21" i="16"/>
  <c r="L21" i="16"/>
  <c r="K21" i="16"/>
  <c r="J21" i="16"/>
  <c r="I21" i="16"/>
  <c r="I41" i="16" s="1"/>
  <c r="U20" i="16"/>
  <c r="I20" i="4" s="1"/>
  <c r="U19" i="16"/>
  <c r="I19" i="4" s="1"/>
  <c r="U18" i="16"/>
  <c r="I18" i="4" s="1"/>
  <c r="I10" i="16"/>
  <c r="G70" i="16"/>
  <c r="G62" i="16"/>
  <c r="G51" i="16"/>
  <c r="H10" i="13"/>
  <c r="H9" i="13"/>
  <c r="H8" i="13"/>
  <c r="H7" i="13"/>
  <c r="D75" i="14"/>
  <c r="I94" i="8" s="1"/>
  <c r="D74" i="14"/>
  <c r="I93" i="8" s="1"/>
  <c r="D73" i="14"/>
  <c r="D72" i="14"/>
  <c r="D71" i="14"/>
  <c r="I90" i="8" s="1"/>
  <c r="D67" i="14"/>
  <c r="I86" i="8" s="1"/>
  <c r="D66" i="14"/>
  <c r="I85" i="8" s="1"/>
  <c r="D65" i="14"/>
  <c r="I84" i="8" s="1"/>
  <c r="D64" i="14"/>
  <c r="I83" i="8" s="1"/>
  <c r="D63" i="14"/>
  <c r="I82" i="8" s="1"/>
  <c r="D62" i="14"/>
  <c r="I81" i="8" s="1"/>
  <c r="D61" i="14"/>
  <c r="I80" i="8" s="1"/>
  <c r="D60" i="14"/>
  <c r="I79" i="8" s="1"/>
  <c r="D56" i="14"/>
  <c r="I75" i="8" s="1"/>
  <c r="D55" i="14"/>
  <c r="I74" i="8" s="1"/>
  <c r="D54" i="14"/>
  <c r="I73" i="8" s="1"/>
  <c r="D53" i="14"/>
  <c r="I72" i="8" s="1"/>
  <c r="D52" i="14"/>
  <c r="I71" i="8" s="1"/>
  <c r="D51" i="14"/>
  <c r="I63" i="15"/>
  <c r="I78" i="15" s="1"/>
  <c r="H63" i="15"/>
  <c r="G63" i="15"/>
  <c r="G78" i="15" s="1"/>
  <c r="F63" i="15"/>
  <c r="E63" i="15"/>
  <c r="B155" i="15"/>
  <c r="G16" i="6" s="1"/>
  <c r="D193" i="8"/>
  <c r="D192" i="8"/>
  <c r="D189" i="8"/>
  <c r="D188" i="8"/>
  <c r="D185" i="8"/>
  <c r="D184" i="8"/>
  <c r="J175" i="8"/>
  <c r="K175" i="8"/>
  <c r="L175" i="8"/>
  <c r="M175" i="8"/>
  <c r="I175" i="8"/>
  <c r="I161" i="8"/>
  <c r="C19" i="13" s="1"/>
  <c r="J161" i="8"/>
  <c r="C20" i="13" s="1"/>
  <c r="K161" i="8"/>
  <c r="C21" i="13" s="1"/>
  <c r="L161" i="8"/>
  <c r="C22" i="13" s="1"/>
  <c r="M161" i="8"/>
  <c r="C23" i="13" s="1"/>
  <c r="I162" i="8"/>
  <c r="J162" i="8"/>
  <c r="K162" i="8"/>
  <c r="L162" i="8"/>
  <c r="M162" i="8"/>
  <c r="I163" i="8"/>
  <c r="J163" i="8"/>
  <c r="K163" i="8"/>
  <c r="L163" i="8"/>
  <c r="M163" i="8"/>
  <c r="I164" i="8"/>
  <c r="J164" i="8"/>
  <c r="K164" i="8"/>
  <c r="L164" i="8"/>
  <c r="M164" i="8"/>
  <c r="I165" i="8"/>
  <c r="J165" i="8"/>
  <c r="K165" i="8"/>
  <c r="L165" i="8"/>
  <c r="M165" i="8"/>
  <c r="I166" i="8"/>
  <c r="J166" i="8"/>
  <c r="K166" i="8"/>
  <c r="L166" i="8"/>
  <c r="M166" i="8"/>
  <c r="I167" i="8"/>
  <c r="J167" i="8"/>
  <c r="K167" i="8"/>
  <c r="L167" i="8"/>
  <c r="M167" i="8"/>
  <c r="I168" i="8"/>
  <c r="J168" i="8"/>
  <c r="K168" i="8"/>
  <c r="L168" i="8"/>
  <c r="M168" i="8"/>
  <c r="I169" i="8"/>
  <c r="J169" i="8"/>
  <c r="K169" i="8"/>
  <c r="L169" i="8"/>
  <c r="M169" i="8"/>
  <c r="I170" i="8"/>
  <c r="J170" i="8"/>
  <c r="K170" i="8"/>
  <c r="L170" i="8"/>
  <c r="M170" i="8"/>
  <c r="I171" i="8"/>
  <c r="J171" i="8"/>
  <c r="K171" i="8"/>
  <c r="L171" i="8"/>
  <c r="M171" i="8"/>
  <c r="I172" i="8"/>
  <c r="J172" i="8"/>
  <c r="K172" i="8"/>
  <c r="L172" i="8"/>
  <c r="M172" i="8"/>
  <c r="I173" i="8"/>
  <c r="J173" i="8"/>
  <c r="K173" i="8"/>
  <c r="L173" i="8"/>
  <c r="M173" i="8"/>
  <c r="I174" i="8"/>
  <c r="J174" i="8"/>
  <c r="K174" i="8"/>
  <c r="L174" i="8"/>
  <c r="M174" i="8"/>
  <c r="J160" i="8"/>
  <c r="C8" i="13" s="1"/>
  <c r="K160" i="8"/>
  <c r="C9" i="13" s="1"/>
  <c r="L160" i="8"/>
  <c r="C10" i="13" s="1"/>
  <c r="M160" i="8"/>
  <c r="I160" i="8"/>
  <c r="C7" i="13" s="1"/>
  <c r="U125" i="7"/>
  <c r="I124" i="8" s="1"/>
  <c r="U123" i="7"/>
  <c r="I122" i="8" s="1"/>
  <c r="G94" i="6"/>
  <c r="G94" i="8" s="1"/>
  <c r="G93" i="6"/>
  <c r="G93" i="8" s="1"/>
  <c r="G92" i="6"/>
  <c r="G92" i="8" s="1"/>
  <c r="G91" i="6"/>
  <c r="G90" i="6"/>
  <c r="G90" i="8" s="1"/>
  <c r="G86" i="6"/>
  <c r="G86" i="8" s="1"/>
  <c r="G85" i="6"/>
  <c r="G85" i="8" s="1"/>
  <c r="G84" i="6"/>
  <c r="G84" i="8" s="1"/>
  <c r="G83" i="6"/>
  <c r="G83" i="8" s="1"/>
  <c r="G82" i="6"/>
  <c r="G81" i="6"/>
  <c r="G81" i="8" s="1"/>
  <c r="G80" i="6"/>
  <c r="G80" i="8" s="1"/>
  <c r="G79" i="6"/>
  <c r="G79" i="8" s="1"/>
  <c r="G75" i="6"/>
  <c r="G71" i="6"/>
  <c r="G71" i="8" s="1"/>
  <c r="G72" i="6"/>
  <c r="G72" i="8" s="1"/>
  <c r="G73" i="6"/>
  <c r="G74" i="6"/>
  <c r="G74" i="8" s="1"/>
  <c r="G70" i="6"/>
  <c r="G70" i="8" s="1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18" i="7"/>
  <c r="M99" i="15"/>
  <c r="N99" i="15"/>
  <c r="O99" i="15"/>
  <c r="P99" i="15"/>
  <c r="M100" i="15"/>
  <c r="N100" i="15"/>
  <c r="O100" i="15"/>
  <c r="P100" i="15"/>
  <c r="M101" i="15"/>
  <c r="N101" i="15"/>
  <c r="O101" i="15"/>
  <c r="P101" i="15"/>
  <c r="M102" i="15"/>
  <c r="N102" i="15"/>
  <c r="O102" i="15"/>
  <c r="P102" i="15"/>
  <c r="M103" i="15"/>
  <c r="N103" i="15"/>
  <c r="O103" i="15"/>
  <c r="P103" i="15"/>
  <c r="M104" i="15"/>
  <c r="N104" i="15"/>
  <c r="O104" i="15"/>
  <c r="P104" i="15"/>
  <c r="M105" i="15"/>
  <c r="N105" i="15"/>
  <c r="O105" i="15"/>
  <c r="P105" i="15"/>
  <c r="M106" i="15"/>
  <c r="N106" i="15"/>
  <c r="O106" i="15"/>
  <c r="P106" i="15"/>
  <c r="M107" i="15"/>
  <c r="N107" i="15"/>
  <c r="O107" i="15"/>
  <c r="P107" i="15"/>
  <c r="M108" i="15"/>
  <c r="N108" i="15"/>
  <c r="O108" i="15"/>
  <c r="P108" i="15"/>
  <c r="M109" i="15"/>
  <c r="N109" i="15"/>
  <c r="O109" i="15"/>
  <c r="P109" i="15"/>
  <c r="M110" i="15"/>
  <c r="N110" i="15"/>
  <c r="O110" i="15"/>
  <c r="P110" i="15"/>
  <c r="M111" i="15"/>
  <c r="N111" i="15"/>
  <c r="O111" i="15"/>
  <c r="P111" i="15"/>
  <c r="M112" i="15"/>
  <c r="N112" i="15"/>
  <c r="O112" i="15"/>
  <c r="P112" i="15"/>
  <c r="M113" i="15"/>
  <c r="N113" i="15"/>
  <c r="O113" i="15"/>
  <c r="P113" i="15"/>
  <c r="M114" i="15"/>
  <c r="N114" i="15"/>
  <c r="O114" i="15"/>
  <c r="P114" i="15"/>
  <c r="M115" i="15"/>
  <c r="N115" i="15"/>
  <c r="O115" i="15"/>
  <c r="P115" i="15"/>
  <c r="M116" i="15"/>
  <c r="N116" i="15"/>
  <c r="O116" i="15"/>
  <c r="P116" i="15"/>
  <c r="M117" i="15"/>
  <c r="N117" i="15"/>
  <c r="O117" i="15"/>
  <c r="P117" i="15"/>
  <c r="M118" i="15"/>
  <c r="N118" i="15"/>
  <c r="O118" i="15"/>
  <c r="P118" i="15"/>
  <c r="M119" i="15"/>
  <c r="N119" i="15"/>
  <c r="O119" i="15"/>
  <c r="P119" i="15"/>
  <c r="M120" i="15"/>
  <c r="N120" i="15"/>
  <c r="O120" i="15"/>
  <c r="P120" i="15"/>
  <c r="M121" i="15"/>
  <c r="N121" i="15"/>
  <c r="O121" i="15"/>
  <c r="P121" i="15"/>
  <c r="M122" i="15"/>
  <c r="N122" i="15"/>
  <c r="O122" i="15"/>
  <c r="P122" i="15"/>
  <c r="M123" i="15"/>
  <c r="N123" i="15"/>
  <c r="O123" i="15"/>
  <c r="P123" i="15"/>
  <c r="M124" i="15"/>
  <c r="N124" i="15"/>
  <c r="O124" i="15"/>
  <c r="P124" i="15"/>
  <c r="M125" i="15"/>
  <c r="N125" i="15"/>
  <c r="O125" i="15"/>
  <c r="P125" i="15"/>
  <c r="M126" i="15"/>
  <c r="N126" i="15"/>
  <c r="O126" i="15"/>
  <c r="P126" i="15"/>
  <c r="M127" i="15"/>
  <c r="N127" i="15"/>
  <c r="O127" i="15"/>
  <c r="P127" i="15"/>
  <c r="M128" i="15"/>
  <c r="N128" i="15"/>
  <c r="O128" i="15"/>
  <c r="P128" i="15"/>
  <c r="M129" i="15"/>
  <c r="N129" i="15"/>
  <c r="O129" i="15"/>
  <c r="P129" i="15"/>
  <c r="M130" i="15"/>
  <c r="N130" i="15"/>
  <c r="O130" i="15"/>
  <c r="P130" i="15"/>
  <c r="M131" i="15"/>
  <c r="N131" i="15"/>
  <c r="O131" i="15"/>
  <c r="P131" i="15"/>
  <c r="M132" i="15"/>
  <c r="N132" i="15"/>
  <c r="O132" i="15"/>
  <c r="P132" i="15"/>
  <c r="M133" i="15"/>
  <c r="N133" i="15"/>
  <c r="O133" i="15"/>
  <c r="P133" i="15"/>
  <c r="M134" i="15"/>
  <c r="N134" i="15"/>
  <c r="O134" i="15"/>
  <c r="P134" i="15"/>
  <c r="M135" i="15"/>
  <c r="N135" i="15"/>
  <c r="O135" i="15"/>
  <c r="P135" i="15"/>
  <c r="M136" i="15"/>
  <c r="N136" i="15"/>
  <c r="O136" i="15"/>
  <c r="P136" i="15"/>
  <c r="M137" i="15"/>
  <c r="N137" i="15"/>
  <c r="O137" i="15"/>
  <c r="P137" i="15"/>
  <c r="M138" i="15"/>
  <c r="N138" i="15"/>
  <c r="O138" i="15"/>
  <c r="P138" i="15"/>
  <c r="M139" i="15"/>
  <c r="N139" i="15"/>
  <c r="O139" i="15"/>
  <c r="P139" i="15"/>
  <c r="M140" i="15"/>
  <c r="N140" i="15"/>
  <c r="O140" i="15"/>
  <c r="P140" i="15"/>
  <c r="M141" i="15"/>
  <c r="N141" i="15"/>
  <c r="O141" i="15"/>
  <c r="P141" i="15"/>
  <c r="M142" i="15"/>
  <c r="N142" i="15"/>
  <c r="O142" i="15"/>
  <c r="P142" i="15"/>
  <c r="M143" i="15"/>
  <c r="N143" i="15"/>
  <c r="O143" i="15"/>
  <c r="P143" i="15"/>
  <c r="M144" i="15"/>
  <c r="N144" i="15"/>
  <c r="O144" i="15"/>
  <c r="P144" i="15"/>
  <c r="M145" i="15"/>
  <c r="N145" i="15"/>
  <c r="O145" i="15"/>
  <c r="P145" i="15"/>
  <c r="M146" i="15"/>
  <c r="N146" i="15"/>
  <c r="O146" i="15"/>
  <c r="P146" i="15"/>
  <c r="M147" i="15"/>
  <c r="N147" i="15"/>
  <c r="O147" i="15"/>
  <c r="P147" i="15"/>
  <c r="M98" i="15"/>
  <c r="N98" i="15"/>
  <c r="O98" i="15"/>
  <c r="P98" i="15"/>
  <c r="F96" i="15"/>
  <c r="G96" i="15"/>
  <c r="H96" i="15"/>
  <c r="I96" i="15"/>
  <c r="G72" i="15"/>
  <c r="I75" i="15"/>
  <c r="H75" i="15"/>
  <c r="G75" i="15"/>
  <c r="F75" i="15"/>
  <c r="E75" i="15"/>
  <c r="I74" i="15"/>
  <c r="H74" i="15"/>
  <c r="G74" i="15"/>
  <c r="F74" i="15"/>
  <c r="E74" i="15"/>
  <c r="I73" i="15"/>
  <c r="H73" i="15"/>
  <c r="G73" i="15"/>
  <c r="F73" i="15"/>
  <c r="E73" i="15"/>
  <c r="I72" i="15"/>
  <c r="H72" i="15"/>
  <c r="F72" i="15"/>
  <c r="E72" i="15"/>
  <c r="I71" i="15"/>
  <c r="H71" i="15"/>
  <c r="G71" i="15"/>
  <c r="F71" i="15"/>
  <c r="I70" i="15"/>
  <c r="H70" i="15"/>
  <c r="G70" i="15"/>
  <c r="F70" i="15"/>
  <c r="E70" i="15"/>
  <c r="I69" i="15"/>
  <c r="H69" i="15"/>
  <c r="G69" i="15"/>
  <c r="F69" i="15"/>
  <c r="E69" i="15"/>
  <c r="I68" i="15"/>
  <c r="H68" i="15"/>
  <c r="G68" i="15"/>
  <c r="F68" i="15"/>
  <c r="E68" i="15"/>
  <c r="I67" i="15"/>
  <c r="H67" i="15"/>
  <c r="G67" i="15"/>
  <c r="F67" i="15"/>
  <c r="E67" i="15"/>
  <c r="I66" i="15"/>
  <c r="H66" i="15"/>
  <c r="G66" i="15"/>
  <c r="F66" i="15"/>
  <c r="E66" i="15"/>
  <c r="I65" i="15"/>
  <c r="H65" i="15"/>
  <c r="G65" i="15"/>
  <c r="F65" i="15"/>
  <c r="E65" i="15"/>
  <c r="I64" i="15"/>
  <c r="H64" i="15"/>
  <c r="G64" i="15"/>
  <c r="F64" i="15"/>
  <c r="E64" i="15"/>
  <c r="E61" i="9"/>
  <c r="F61" i="9"/>
  <c r="G61" i="9"/>
  <c r="H61" i="9"/>
  <c r="D61" i="9"/>
  <c r="E61" i="14"/>
  <c r="J80" i="8" s="1"/>
  <c r="H37" i="14"/>
  <c r="G37" i="14"/>
  <c r="F37" i="14"/>
  <c r="E37" i="14"/>
  <c r="D37" i="14"/>
  <c r="H29" i="14"/>
  <c r="G29" i="14"/>
  <c r="F29" i="14"/>
  <c r="E29" i="14"/>
  <c r="E39" i="14" s="1"/>
  <c r="D29" i="14"/>
  <c r="D18" i="14"/>
  <c r="E18" i="14"/>
  <c r="F18" i="14"/>
  <c r="G18" i="14"/>
  <c r="H18" i="14"/>
  <c r="E71" i="14"/>
  <c r="J90" i="8" s="1"/>
  <c r="E72" i="14"/>
  <c r="E75" i="14"/>
  <c r="J94" i="8" s="1"/>
  <c r="E73" i="14"/>
  <c r="J92" i="8" s="1"/>
  <c r="I92" i="8"/>
  <c r="E74" i="14"/>
  <c r="J93" i="8" s="1"/>
  <c r="E65" i="14"/>
  <c r="J84" i="8" s="1"/>
  <c r="E64" i="14"/>
  <c r="J83" i="8" s="1"/>
  <c r="E63" i="14"/>
  <c r="J82" i="8" s="1"/>
  <c r="E62" i="14"/>
  <c r="F61" i="14"/>
  <c r="K80" i="8" s="1"/>
  <c r="E67" i="14"/>
  <c r="J86" i="8" s="1"/>
  <c r="E66" i="14"/>
  <c r="J85" i="8" s="1"/>
  <c r="E60" i="14"/>
  <c r="J79" i="8" s="1"/>
  <c r="E55" i="14"/>
  <c r="J74" i="8" s="1"/>
  <c r="E56" i="14"/>
  <c r="J75" i="8" s="1"/>
  <c r="E52" i="14"/>
  <c r="E54" i="14"/>
  <c r="J73" i="8" s="1"/>
  <c r="E53" i="14"/>
  <c r="J72" i="8" s="1"/>
  <c r="E51" i="14"/>
  <c r="J70" i="8" s="1"/>
  <c r="F71" i="14"/>
  <c r="I7" i="15"/>
  <c r="I8" i="15"/>
  <c r="I9" i="15"/>
  <c r="I6" i="15"/>
  <c r="G71" i="14"/>
  <c r="L90" i="8" s="1"/>
  <c r="K90" i="8"/>
  <c r="F73" i="14"/>
  <c r="K92" i="8" s="1"/>
  <c r="F72" i="14"/>
  <c r="K91" i="8" s="1"/>
  <c r="F74" i="14"/>
  <c r="K93" i="8" s="1"/>
  <c r="F75" i="14"/>
  <c r="F65" i="14"/>
  <c r="F67" i="14"/>
  <c r="K86" i="8" s="1"/>
  <c r="F62" i="14"/>
  <c r="K81" i="8" s="1"/>
  <c r="F66" i="14"/>
  <c r="K85" i="8" s="1"/>
  <c r="G61" i="14"/>
  <c r="L80" i="8" s="1"/>
  <c r="F63" i="14"/>
  <c r="K82" i="8" s="1"/>
  <c r="F64" i="14"/>
  <c r="K83" i="8" s="1"/>
  <c r="F60" i="14"/>
  <c r="K79" i="8" s="1"/>
  <c r="F54" i="14"/>
  <c r="K73" i="8" s="1"/>
  <c r="F56" i="14"/>
  <c r="K75" i="8" s="1"/>
  <c r="F53" i="14"/>
  <c r="K72" i="8" s="1"/>
  <c r="F52" i="14"/>
  <c r="K71" i="8" s="1"/>
  <c r="F55" i="14"/>
  <c r="F51" i="14"/>
  <c r="K70" i="8" s="1"/>
  <c r="H71" i="14"/>
  <c r="M90" i="8"/>
  <c r="G74" i="14"/>
  <c r="L93" i="8" s="1"/>
  <c r="G73" i="14"/>
  <c r="L92" i="8" s="1"/>
  <c r="G75" i="14"/>
  <c r="L94" i="8" s="1"/>
  <c r="K94" i="8"/>
  <c r="G72" i="14"/>
  <c r="L91" i="8" s="1"/>
  <c r="G64" i="14"/>
  <c r="L83" i="8" s="1"/>
  <c r="G63" i="14"/>
  <c r="L82" i="8" s="1"/>
  <c r="G66" i="14"/>
  <c r="L85" i="8" s="1"/>
  <c r="G67" i="14"/>
  <c r="L86" i="8" s="1"/>
  <c r="H61" i="14"/>
  <c r="M80" i="8" s="1"/>
  <c r="G62" i="14"/>
  <c r="L81" i="8" s="1"/>
  <c r="G65" i="14"/>
  <c r="L84" i="8" s="1"/>
  <c r="K84" i="8"/>
  <c r="G60" i="14"/>
  <c r="L79" i="8" s="1"/>
  <c r="G52" i="14"/>
  <c r="L71" i="8" s="1"/>
  <c r="G56" i="14"/>
  <c r="L75" i="8" s="1"/>
  <c r="G55" i="14"/>
  <c r="L74" i="8" s="1"/>
  <c r="K74" i="8"/>
  <c r="G53" i="14"/>
  <c r="L72" i="8" s="1"/>
  <c r="G54" i="14"/>
  <c r="L73" i="8" s="1"/>
  <c r="G51" i="14"/>
  <c r="L70" i="8" s="1"/>
  <c r="H75" i="14"/>
  <c r="M94" i="8" s="1"/>
  <c r="H74" i="14"/>
  <c r="M93" i="8" s="1"/>
  <c r="H72" i="14"/>
  <c r="H73" i="14"/>
  <c r="M92" i="8" s="1"/>
  <c r="H62" i="14"/>
  <c r="M81" i="8" s="1"/>
  <c r="H67" i="14"/>
  <c r="M86" i="8" s="1"/>
  <c r="H63" i="14"/>
  <c r="M82" i="8" s="1"/>
  <c r="H65" i="14"/>
  <c r="M84" i="8" s="1"/>
  <c r="H66" i="14"/>
  <c r="M85" i="8" s="1"/>
  <c r="H64" i="14"/>
  <c r="M83" i="8" s="1"/>
  <c r="H60" i="14"/>
  <c r="M79" i="8" s="1"/>
  <c r="H53" i="14"/>
  <c r="M72" i="8" s="1"/>
  <c r="H56" i="14"/>
  <c r="M75" i="8" s="1"/>
  <c r="H54" i="14"/>
  <c r="M73" i="8" s="1"/>
  <c r="H55" i="14"/>
  <c r="M74" i="8" s="1"/>
  <c r="H52" i="14"/>
  <c r="M71" i="8" s="1"/>
  <c r="H51" i="14"/>
  <c r="M91" i="8"/>
  <c r="M194" i="8"/>
  <c r="L194" i="8"/>
  <c r="K194" i="8"/>
  <c r="J194" i="8"/>
  <c r="M190" i="8"/>
  <c r="L190" i="8"/>
  <c r="K190" i="8"/>
  <c r="J190" i="8"/>
  <c r="M186" i="8"/>
  <c r="L186" i="8"/>
  <c r="K186" i="8"/>
  <c r="J186" i="8"/>
  <c r="U179" i="7"/>
  <c r="U10" i="7" s="1"/>
  <c r="T173" i="7"/>
  <c r="S173" i="7"/>
  <c r="R173" i="7"/>
  <c r="Q173" i="7"/>
  <c r="P173" i="7"/>
  <c r="O173" i="7"/>
  <c r="N173" i="7"/>
  <c r="M173" i="7"/>
  <c r="L173" i="7"/>
  <c r="K173" i="7"/>
  <c r="J173" i="7"/>
  <c r="I173" i="7"/>
  <c r="U172" i="7"/>
  <c r="I193" i="8" s="1"/>
  <c r="W172" i="7" s="1"/>
  <c r="U171" i="7"/>
  <c r="I192" i="8" s="1"/>
  <c r="T169" i="7"/>
  <c r="S169" i="7"/>
  <c r="R169" i="7"/>
  <c r="Q169" i="7"/>
  <c r="P169" i="7"/>
  <c r="O169" i="7"/>
  <c r="N169" i="7"/>
  <c r="M169" i="7"/>
  <c r="L169" i="7"/>
  <c r="K169" i="7"/>
  <c r="J169" i="7"/>
  <c r="I169" i="7"/>
  <c r="U168" i="7"/>
  <c r="U167" i="7"/>
  <c r="T165" i="7"/>
  <c r="S165" i="7"/>
  <c r="R165" i="7"/>
  <c r="Q165" i="7"/>
  <c r="P165" i="7"/>
  <c r="O165" i="7"/>
  <c r="N165" i="7"/>
  <c r="M165" i="7"/>
  <c r="L165" i="7"/>
  <c r="K165" i="7"/>
  <c r="J165" i="7"/>
  <c r="I165" i="7"/>
  <c r="U164" i="7"/>
  <c r="U163" i="7"/>
  <c r="U154" i="7"/>
  <c r="I153" i="8" s="1"/>
  <c r="U153" i="7"/>
  <c r="I152" i="8" s="1"/>
  <c r="T151" i="7"/>
  <c r="S151" i="7"/>
  <c r="R151" i="7"/>
  <c r="Q151" i="7"/>
  <c r="P151" i="7"/>
  <c r="O151" i="7"/>
  <c r="N151" i="7"/>
  <c r="M151" i="7"/>
  <c r="L151" i="7"/>
  <c r="K151" i="7"/>
  <c r="J151" i="7"/>
  <c r="I151" i="7"/>
  <c r="U150" i="7"/>
  <c r="U149" i="7"/>
  <c r="I148" i="8" s="1"/>
  <c r="U148" i="7"/>
  <c r="I147" i="8" s="1"/>
  <c r="U147" i="7"/>
  <c r="I146" i="8" s="1"/>
  <c r="U146" i="7"/>
  <c r="I145" i="8" s="1"/>
  <c r="U145" i="7"/>
  <c r="I144" i="8" s="1"/>
  <c r="U144" i="7"/>
  <c r="I143" i="8" s="1"/>
  <c r="T141" i="7"/>
  <c r="S141" i="7"/>
  <c r="R141" i="7"/>
  <c r="Q141" i="7"/>
  <c r="P141" i="7"/>
  <c r="O141" i="7"/>
  <c r="N141" i="7"/>
  <c r="M141" i="7"/>
  <c r="L141" i="7"/>
  <c r="K141" i="7"/>
  <c r="J141" i="7"/>
  <c r="I141" i="7"/>
  <c r="U140" i="7"/>
  <c r="U139" i="7"/>
  <c r="I138" i="8" s="1"/>
  <c r="U138" i="7"/>
  <c r="I137" i="8" s="1"/>
  <c r="U137" i="7"/>
  <c r="I136" i="8" s="1"/>
  <c r="U136" i="7"/>
  <c r="I135" i="8" s="1"/>
  <c r="U135" i="7"/>
  <c r="I134" i="8" s="1"/>
  <c r="U134" i="7"/>
  <c r="I133" i="8" s="1"/>
  <c r="U133" i="7"/>
  <c r="I132" i="8" s="1"/>
  <c r="U132" i="7"/>
  <c r="I131" i="8" s="1"/>
  <c r="U131" i="7"/>
  <c r="I130" i="8" s="1"/>
  <c r="U130" i="7"/>
  <c r="I129" i="8" s="1"/>
  <c r="U129" i="7"/>
  <c r="I128" i="8" s="1"/>
  <c r="U128" i="7"/>
  <c r="I127" i="8" s="1"/>
  <c r="U127" i="7"/>
  <c r="I126" i="8" s="1"/>
  <c r="U126" i="7"/>
  <c r="I125" i="8" s="1"/>
  <c r="U124" i="7"/>
  <c r="U122" i="7"/>
  <c r="I121" i="8" s="1"/>
  <c r="U121" i="7"/>
  <c r="T118" i="7"/>
  <c r="S118" i="7"/>
  <c r="R118" i="7"/>
  <c r="Q118" i="7"/>
  <c r="P118" i="7"/>
  <c r="O118" i="7"/>
  <c r="N118" i="7"/>
  <c r="M118" i="7"/>
  <c r="L118" i="7"/>
  <c r="K118" i="7"/>
  <c r="J118" i="7"/>
  <c r="I118" i="7"/>
  <c r="U117" i="7"/>
  <c r="I116" i="8" s="1"/>
  <c r="U116" i="7"/>
  <c r="I115" i="8" s="1"/>
  <c r="U115" i="7"/>
  <c r="I114" i="8" s="1"/>
  <c r="U114" i="7"/>
  <c r="I113" i="8" s="1"/>
  <c r="U113" i="7"/>
  <c r="I112" i="8" s="1"/>
  <c r="U112" i="7"/>
  <c r="I111" i="8" s="1"/>
  <c r="U111" i="7"/>
  <c r="I110" i="8" s="1"/>
  <c r="U110" i="7"/>
  <c r="I109" i="8" s="1"/>
  <c r="U109" i="7"/>
  <c r="I108" i="8" s="1"/>
  <c r="I120" i="8"/>
  <c r="I139" i="8"/>
  <c r="I149" i="8"/>
  <c r="T104" i="7"/>
  <c r="S104" i="7"/>
  <c r="R104" i="7"/>
  <c r="Q104" i="7"/>
  <c r="P104" i="7"/>
  <c r="O104" i="7"/>
  <c r="N104" i="7"/>
  <c r="M104" i="7"/>
  <c r="L104" i="7"/>
  <c r="K104" i="7"/>
  <c r="J104" i="7"/>
  <c r="I104" i="7"/>
  <c r="U103" i="7"/>
  <c r="U102" i="7"/>
  <c r="I101" i="8" s="1"/>
  <c r="U101" i="7"/>
  <c r="I100" i="8" s="1"/>
  <c r="T96" i="7"/>
  <c r="S96" i="7"/>
  <c r="R96" i="7"/>
  <c r="Q96" i="7"/>
  <c r="P96" i="7"/>
  <c r="O96" i="7"/>
  <c r="N96" i="7"/>
  <c r="M96" i="7"/>
  <c r="L96" i="7"/>
  <c r="K96" i="7"/>
  <c r="J96" i="7"/>
  <c r="I96" i="7"/>
  <c r="U95" i="7"/>
  <c r="U94" i="7"/>
  <c r="U93" i="7"/>
  <c r="U92" i="7"/>
  <c r="U91" i="7"/>
  <c r="T88" i="7"/>
  <c r="S88" i="7"/>
  <c r="R88" i="7"/>
  <c r="Q88" i="7"/>
  <c r="P88" i="7"/>
  <c r="O88" i="7"/>
  <c r="N88" i="7"/>
  <c r="M88" i="7"/>
  <c r="L88" i="7"/>
  <c r="K88" i="7"/>
  <c r="J88" i="7"/>
  <c r="I88" i="7"/>
  <c r="U87" i="7"/>
  <c r="U86" i="7"/>
  <c r="U85" i="7"/>
  <c r="U84" i="7"/>
  <c r="U83" i="7"/>
  <c r="U82" i="7"/>
  <c r="U81" i="7"/>
  <c r="U80" i="7"/>
  <c r="G80" i="7"/>
  <c r="G94" i="7"/>
  <c r="G87" i="7"/>
  <c r="I102" i="8"/>
  <c r="T77" i="7"/>
  <c r="S77" i="7"/>
  <c r="R77" i="7"/>
  <c r="Q77" i="7"/>
  <c r="Q98" i="7" s="1"/>
  <c r="Q106" i="7" s="1"/>
  <c r="P77" i="7"/>
  <c r="O77" i="7"/>
  <c r="O98" i="7" s="1"/>
  <c r="N77" i="7"/>
  <c r="M77" i="7"/>
  <c r="L77" i="7"/>
  <c r="K77" i="7"/>
  <c r="J77" i="7"/>
  <c r="I77" i="7"/>
  <c r="I98" i="7" s="1"/>
  <c r="I106" i="7" s="1"/>
  <c r="U76" i="7"/>
  <c r="U75" i="7"/>
  <c r="U74" i="7"/>
  <c r="U73" i="7"/>
  <c r="U72" i="7"/>
  <c r="U71" i="7"/>
  <c r="T64" i="7"/>
  <c r="S64" i="7"/>
  <c r="R64" i="7"/>
  <c r="Q64" i="7"/>
  <c r="P64" i="7"/>
  <c r="O64" i="7"/>
  <c r="N64" i="7"/>
  <c r="M64" i="7"/>
  <c r="L64" i="7"/>
  <c r="K64" i="7"/>
  <c r="J64" i="7"/>
  <c r="I64" i="7"/>
  <c r="K103" i="8"/>
  <c r="T34" i="7"/>
  <c r="T42" i="7" s="1"/>
  <c r="S34" i="7"/>
  <c r="S42" i="7" s="1"/>
  <c r="R34" i="7"/>
  <c r="R42" i="7" s="1"/>
  <c r="Q34" i="7"/>
  <c r="Q42" i="7" s="1"/>
  <c r="P34" i="7"/>
  <c r="P42" i="7" s="1"/>
  <c r="O34" i="7"/>
  <c r="O42" i="7" s="1"/>
  <c r="N34" i="7"/>
  <c r="N42" i="7" s="1"/>
  <c r="M34" i="7"/>
  <c r="M42" i="7" s="1"/>
  <c r="L34" i="7"/>
  <c r="L42" i="7" s="1"/>
  <c r="K34" i="7"/>
  <c r="K42" i="7" s="1"/>
  <c r="J34" i="7"/>
  <c r="J42" i="7" s="1"/>
  <c r="I34" i="7"/>
  <c r="I42" i="7" s="1"/>
  <c r="M103" i="8"/>
  <c r="J103" i="8"/>
  <c r="L103" i="8"/>
  <c r="I10" i="7"/>
  <c r="N153" i="6"/>
  <c r="N152" i="6"/>
  <c r="M150" i="6"/>
  <c r="L150" i="6"/>
  <c r="K150" i="6"/>
  <c r="J150" i="6"/>
  <c r="I150" i="6"/>
  <c r="N149" i="6"/>
  <c r="N148" i="6"/>
  <c r="N147" i="6"/>
  <c r="N146" i="6"/>
  <c r="N145" i="6"/>
  <c r="N144" i="6"/>
  <c r="N143" i="6"/>
  <c r="M140" i="6"/>
  <c r="L140" i="6"/>
  <c r="K140" i="6"/>
  <c r="J140" i="6"/>
  <c r="I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M117" i="6"/>
  <c r="L117" i="6"/>
  <c r="K117" i="6"/>
  <c r="J117" i="6"/>
  <c r="I117" i="6"/>
  <c r="N116" i="6"/>
  <c r="N115" i="6"/>
  <c r="N114" i="6"/>
  <c r="N113" i="6"/>
  <c r="N112" i="6"/>
  <c r="N111" i="6"/>
  <c r="N110" i="6"/>
  <c r="N109" i="6"/>
  <c r="N108" i="6"/>
  <c r="M103" i="6"/>
  <c r="L103" i="6"/>
  <c r="K103" i="6"/>
  <c r="J103" i="6"/>
  <c r="I103" i="6"/>
  <c r="N102" i="6"/>
  <c r="N101" i="6"/>
  <c r="N100" i="6"/>
  <c r="M95" i="6"/>
  <c r="L95" i="6"/>
  <c r="K95" i="6"/>
  <c r="J95" i="6"/>
  <c r="I95" i="6"/>
  <c r="N94" i="6"/>
  <c r="N93" i="6"/>
  <c r="N92" i="6"/>
  <c r="N91" i="6"/>
  <c r="N90" i="6"/>
  <c r="M87" i="6"/>
  <c r="L87" i="6"/>
  <c r="K87" i="6"/>
  <c r="J87" i="6"/>
  <c r="I87" i="6"/>
  <c r="N86" i="6"/>
  <c r="N85" i="6"/>
  <c r="N84" i="6"/>
  <c r="N83" i="6"/>
  <c r="N82" i="6"/>
  <c r="N81" i="6"/>
  <c r="N80" i="6"/>
  <c r="N79" i="6"/>
  <c r="M76" i="6"/>
  <c r="L76" i="6"/>
  <c r="K76" i="6"/>
  <c r="J76" i="6"/>
  <c r="I76" i="6"/>
  <c r="N75" i="6"/>
  <c r="N74" i="6"/>
  <c r="N73" i="6"/>
  <c r="N72" i="6"/>
  <c r="N71" i="6"/>
  <c r="N70" i="6"/>
  <c r="M63" i="6"/>
  <c r="L63" i="6"/>
  <c r="K63" i="6"/>
  <c r="J63" i="6"/>
  <c r="I63" i="6"/>
  <c r="N62" i="6"/>
  <c r="N61" i="6"/>
  <c r="N60" i="6"/>
  <c r="N59" i="6"/>
  <c r="N58" i="6"/>
  <c r="N56" i="6"/>
  <c r="N55" i="6"/>
  <c r="N51" i="6"/>
  <c r="N50" i="6"/>
  <c r="N47" i="6"/>
  <c r="N46" i="6"/>
  <c r="N45" i="6"/>
  <c r="N44" i="6"/>
  <c r="M41" i="6"/>
  <c r="L41" i="6"/>
  <c r="N40" i="6"/>
  <c r="N39" i="6"/>
  <c r="N38" i="6"/>
  <c r="N37" i="6"/>
  <c r="K41" i="6"/>
  <c r="J41" i="6"/>
  <c r="J9" i="6"/>
  <c r="I152" i="4"/>
  <c r="I154" i="4" s="1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N98" i="7"/>
  <c r="M63" i="8"/>
  <c r="L63" i="8"/>
  <c r="K63" i="8"/>
  <c r="J63" i="8"/>
  <c r="J150" i="8"/>
  <c r="J117" i="8"/>
  <c r="M140" i="8"/>
  <c r="J140" i="8"/>
  <c r="K140" i="8"/>
  <c r="L140" i="8"/>
  <c r="B4" i="4"/>
  <c r="K117" i="8"/>
  <c r="K150" i="8"/>
  <c r="M117" i="8"/>
  <c r="L117" i="8"/>
  <c r="L150" i="8"/>
  <c r="M150" i="8"/>
  <c r="E54" i="15"/>
  <c r="F54" i="15"/>
  <c r="G54" i="15"/>
  <c r="I54" i="15"/>
  <c r="N148" i="16" l="1"/>
  <c r="N9" i="16" s="1"/>
  <c r="S72" i="16"/>
  <c r="S80" i="16" s="1"/>
  <c r="S130" i="16" s="1"/>
  <c r="S7" i="16" s="1"/>
  <c r="C98" i="15"/>
  <c r="G18" i="7" s="1"/>
  <c r="G95" i="7"/>
  <c r="G91" i="7"/>
  <c r="D39" i="14"/>
  <c r="O106" i="7"/>
  <c r="O149" i="15"/>
  <c r="J196" i="8"/>
  <c r="P98" i="7"/>
  <c r="P106" i="7" s="1"/>
  <c r="J65" i="6"/>
  <c r="J6" i="6" s="1"/>
  <c r="M196" i="8"/>
  <c r="U142" i="16"/>
  <c r="B2" i="4"/>
  <c r="G2" i="8" s="1"/>
  <c r="B2" i="14"/>
  <c r="U92" i="16"/>
  <c r="O148" i="16"/>
  <c r="O9" i="16" s="1"/>
  <c r="I148" i="16"/>
  <c r="I9" i="16" s="1"/>
  <c r="Q148" i="16"/>
  <c r="Q9" i="16" s="1"/>
  <c r="I156" i="7"/>
  <c r="I7" i="7" s="1"/>
  <c r="I97" i="6"/>
  <c r="I105" i="6" s="1"/>
  <c r="I155" i="6" s="1"/>
  <c r="I7" i="6" s="1"/>
  <c r="F57" i="14"/>
  <c r="N149" i="15"/>
  <c r="N52" i="6"/>
  <c r="K196" i="8"/>
  <c r="J41" i="16"/>
  <c r="P148" i="16"/>
  <c r="P9" i="16" s="1"/>
  <c r="I39" i="4"/>
  <c r="L98" i="7"/>
  <c r="L106" i="7" s="1"/>
  <c r="U88" i="7"/>
  <c r="L196" i="8"/>
  <c r="F39" i="14"/>
  <c r="Q66" i="7"/>
  <c r="Q6" i="7" s="1"/>
  <c r="G68" i="14"/>
  <c r="E76" i="14"/>
  <c r="G76" i="14"/>
  <c r="T41" i="16"/>
  <c r="T6" i="16" s="1"/>
  <c r="G71" i="7"/>
  <c r="H68" i="14"/>
  <c r="R72" i="16"/>
  <c r="R80" i="16" s="1"/>
  <c r="R130" i="16" s="1"/>
  <c r="R7" i="16" s="1"/>
  <c r="K148" i="16"/>
  <c r="K9" i="16" s="1"/>
  <c r="S148" i="16"/>
  <c r="S9" i="16" s="1"/>
  <c r="M148" i="16"/>
  <c r="M9" i="16" s="1"/>
  <c r="R98" i="7"/>
  <c r="R106" i="7" s="1"/>
  <c r="U118" i="7"/>
  <c r="I200" i="8"/>
  <c r="W179" i="7" s="1"/>
  <c r="K98" i="7"/>
  <c r="K106" i="7" s="1"/>
  <c r="K156" i="7" s="1"/>
  <c r="K7" i="7" s="1"/>
  <c r="S98" i="7"/>
  <c r="S106" i="7" s="1"/>
  <c r="S156" i="7" s="1"/>
  <c r="S7" i="7" s="1"/>
  <c r="K175" i="7"/>
  <c r="K9" i="7" s="1"/>
  <c r="N106" i="7"/>
  <c r="I44" i="8"/>
  <c r="W45" i="7" s="1"/>
  <c r="U53" i="7"/>
  <c r="R66" i="7"/>
  <c r="N76" i="6"/>
  <c r="N87" i="6"/>
  <c r="G85" i="7"/>
  <c r="G81" i="7"/>
  <c r="G72" i="7"/>
  <c r="G86" i="7"/>
  <c r="G87" i="6"/>
  <c r="G76" i="6"/>
  <c r="G73" i="7"/>
  <c r="G82" i="7"/>
  <c r="K41" i="16"/>
  <c r="O41" i="16"/>
  <c r="R148" i="16"/>
  <c r="R9" i="16" s="1"/>
  <c r="S41" i="16"/>
  <c r="S132" i="16" s="1"/>
  <c r="U51" i="16"/>
  <c r="U28" i="16"/>
  <c r="K72" i="16"/>
  <c r="K80" i="16" s="1"/>
  <c r="K130" i="16" s="1"/>
  <c r="K7" i="16" s="1"/>
  <c r="I21" i="4"/>
  <c r="I28" i="4"/>
  <c r="I103" i="8"/>
  <c r="K87" i="8"/>
  <c r="M87" i="8"/>
  <c r="M41" i="16"/>
  <c r="M6" i="16" s="1"/>
  <c r="I156" i="4"/>
  <c r="K97" i="6"/>
  <c r="K105" i="6" s="1"/>
  <c r="K155" i="6" s="1"/>
  <c r="K7" i="6" s="1"/>
  <c r="W10" i="7"/>
  <c r="K66" i="7"/>
  <c r="K6" i="7" s="1"/>
  <c r="I66" i="7"/>
  <c r="I158" i="7" s="1"/>
  <c r="U104" i="7"/>
  <c r="G91" i="8"/>
  <c r="G95" i="8" s="1"/>
  <c r="G95" i="6"/>
  <c r="G51" i="4"/>
  <c r="G72" i="4" s="1"/>
  <c r="G80" i="4" s="1"/>
  <c r="N156" i="7"/>
  <c r="N7" i="7" s="1"/>
  <c r="O156" i="7"/>
  <c r="O7" i="7" s="1"/>
  <c r="W62" i="7"/>
  <c r="Q61" i="6"/>
  <c r="K65" i="6"/>
  <c r="L97" i="6"/>
  <c r="L105" i="6" s="1"/>
  <c r="L155" i="6" s="1"/>
  <c r="L7" i="6" s="1"/>
  <c r="J66" i="7"/>
  <c r="J6" i="7" s="1"/>
  <c r="L156" i="7"/>
  <c r="L7" i="7" s="1"/>
  <c r="P156" i="7"/>
  <c r="P7" i="7" s="1"/>
  <c r="J98" i="7"/>
  <c r="J106" i="7" s="1"/>
  <c r="K76" i="8"/>
  <c r="F68" i="14"/>
  <c r="D68" i="14"/>
  <c r="N150" i="6"/>
  <c r="M66" i="7"/>
  <c r="G75" i="7"/>
  <c r="G92" i="7"/>
  <c r="G93" i="7"/>
  <c r="M98" i="7"/>
  <c r="M106" i="7" s="1"/>
  <c r="M156" i="7" s="1"/>
  <c r="M7" i="7" s="1"/>
  <c r="Q156" i="7"/>
  <c r="Q7" i="7" s="1"/>
  <c r="R156" i="7"/>
  <c r="R7" i="7" s="1"/>
  <c r="N175" i="7"/>
  <c r="N9" i="7" s="1"/>
  <c r="R175" i="7"/>
  <c r="R9" i="7" s="1"/>
  <c r="L175" i="7"/>
  <c r="L9" i="7" s="1"/>
  <c r="T175" i="7"/>
  <c r="T9" i="7" s="1"/>
  <c r="K95" i="8"/>
  <c r="G73" i="8"/>
  <c r="G74" i="7"/>
  <c r="G75" i="8"/>
  <c r="G76" i="7"/>
  <c r="G82" i="8"/>
  <c r="G87" i="8" s="1"/>
  <c r="G83" i="7"/>
  <c r="U78" i="16"/>
  <c r="U115" i="16"/>
  <c r="U125" i="16"/>
  <c r="I87" i="8"/>
  <c r="Q72" i="16"/>
  <c r="Q80" i="16" s="1"/>
  <c r="Q130" i="16" s="1"/>
  <c r="Q7" i="16" s="1"/>
  <c r="J72" i="16"/>
  <c r="J80" i="16" s="1"/>
  <c r="J130" i="16" s="1"/>
  <c r="J7" i="16" s="1"/>
  <c r="U62" i="16"/>
  <c r="I72" i="16"/>
  <c r="I80" i="16" s="1"/>
  <c r="I130" i="16" s="1"/>
  <c r="I7" i="16" s="1"/>
  <c r="U70" i="16"/>
  <c r="I125" i="4"/>
  <c r="G84" i="7"/>
  <c r="U96" i="7"/>
  <c r="J175" i="7"/>
  <c r="J9" i="7" s="1"/>
  <c r="Q175" i="7"/>
  <c r="Q9" i="7" s="1"/>
  <c r="O175" i="7"/>
  <c r="O9" i="7" s="1"/>
  <c r="S175" i="7"/>
  <c r="S9" i="7" s="1"/>
  <c r="I175" i="7"/>
  <c r="I9" i="7" s="1"/>
  <c r="M175" i="7"/>
  <c r="M9" i="7" s="1"/>
  <c r="H39" i="14"/>
  <c r="G39" i="14"/>
  <c r="N41" i="16"/>
  <c r="Q41" i="16"/>
  <c r="Q6" i="16" s="1"/>
  <c r="O72" i="16"/>
  <c r="O80" i="16" s="1"/>
  <c r="O130" i="16" s="1"/>
  <c r="O7" i="16" s="1"/>
  <c r="I33" i="8"/>
  <c r="I41" i="8" s="1"/>
  <c r="G17" i="7"/>
  <c r="G16" i="8"/>
  <c r="D77" i="9"/>
  <c r="D82" i="9"/>
  <c r="E52" i="15"/>
  <c r="B7" i="13"/>
  <c r="E22" i="6"/>
  <c r="E23" i="7" s="1"/>
  <c r="E147" i="15"/>
  <c r="T147" i="15" s="1"/>
  <c r="E145" i="15"/>
  <c r="T145" i="15" s="1"/>
  <c r="E143" i="15"/>
  <c r="F143" i="15" s="1"/>
  <c r="G143" i="15" s="1"/>
  <c r="E141" i="15"/>
  <c r="T141" i="15" s="1"/>
  <c r="E139" i="15"/>
  <c r="F139" i="15" s="1"/>
  <c r="E137" i="15"/>
  <c r="T137" i="15" s="1"/>
  <c r="E135" i="15"/>
  <c r="F135" i="15" s="1"/>
  <c r="E133" i="15"/>
  <c r="F133" i="15" s="1"/>
  <c r="U133" i="15" s="1"/>
  <c r="E131" i="15"/>
  <c r="T131" i="15" s="1"/>
  <c r="E129" i="15"/>
  <c r="F129" i="15" s="1"/>
  <c r="U129" i="15" s="1"/>
  <c r="E127" i="15"/>
  <c r="F127" i="15" s="1"/>
  <c r="G127" i="15" s="1"/>
  <c r="H127" i="15" s="1"/>
  <c r="I127" i="15" s="1"/>
  <c r="X127" i="15" s="1"/>
  <c r="E125" i="15"/>
  <c r="F125" i="15" s="1"/>
  <c r="U125" i="15" s="1"/>
  <c r="E123" i="15"/>
  <c r="F123" i="15" s="1"/>
  <c r="U123" i="15" s="1"/>
  <c r="E121" i="15"/>
  <c r="F121" i="15" s="1"/>
  <c r="U121" i="15" s="1"/>
  <c r="E119" i="15"/>
  <c r="T119" i="15" s="1"/>
  <c r="E117" i="15"/>
  <c r="F117" i="15" s="1"/>
  <c r="G117" i="15" s="1"/>
  <c r="V117" i="15" s="1"/>
  <c r="E115" i="15"/>
  <c r="F115" i="15" s="1"/>
  <c r="G115" i="15" s="1"/>
  <c r="E105" i="15"/>
  <c r="F105" i="15" s="1"/>
  <c r="G105" i="15" s="1"/>
  <c r="E101" i="15"/>
  <c r="F101" i="15" s="1"/>
  <c r="G101" i="15" s="1"/>
  <c r="H101" i="15" s="1"/>
  <c r="I101" i="15" s="1"/>
  <c r="X101" i="15" s="1"/>
  <c r="M20" i="8" s="1"/>
  <c r="E146" i="15"/>
  <c r="T146" i="15" s="1"/>
  <c r="E144" i="15"/>
  <c r="F144" i="15" s="1"/>
  <c r="G144" i="15" s="1"/>
  <c r="E142" i="15"/>
  <c r="F142" i="15" s="1"/>
  <c r="G142" i="15" s="1"/>
  <c r="V142" i="15" s="1"/>
  <c r="E140" i="15"/>
  <c r="F140" i="15" s="1"/>
  <c r="U140" i="15" s="1"/>
  <c r="E138" i="15"/>
  <c r="T138" i="15" s="1"/>
  <c r="E136" i="15"/>
  <c r="F136" i="15" s="1"/>
  <c r="U136" i="15" s="1"/>
  <c r="E134" i="15"/>
  <c r="T134" i="15" s="1"/>
  <c r="E132" i="15"/>
  <c r="F132" i="15" s="1"/>
  <c r="G132" i="15" s="1"/>
  <c r="E130" i="15"/>
  <c r="T130" i="15" s="1"/>
  <c r="E128" i="15"/>
  <c r="F128" i="15" s="1"/>
  <c r="G128" i="15" s="1"/>
  <c r="E126" i="15"/>
  <c r="F126" i="15" s="1"/>
  <c r="G126" i="15" s="1"/>
  <c r="E124" i="15"/>
  <c r="F124" i="15" s="1"/>
  <c r="G124" i="15" s="1"/>
  <c r="E122" i="15"/>
  <c r="F122" i="15" s="1"/>
  <c r="U122" i="15" s="1"/>
  <c r="E118" i="15"/>
  <c r="F118" i="15" s="1"/>
  <c r="G118" i="15" s="1"/>
  <c r="E116" i="15"/>
  <c r="F116" i="15" s="1"/>
  <c r="U116" i="15" s="1"/>
  <c r="E114" i="15"/>
  <c r="F114" i="15" s="1"/>
  <c r="E88" i="15"/>
  <c r="F63" i="9"/>
  <c r="I87" i="15"/>
  <c r="H63" i="9"/>
  <c r="F88" i="15"/>
  <c r="G63" i="9"/>
  <c r="E63" i="9"/>
  <c r="D63" i="9"/>
  <c r="D73" i="9" s="1"/>
  <c r="E24" i="6"/>
  <c r="E167" i="6" s="1"/>
  <c r="E167" i="8" s="1"/>
  <c r="G24" i="6"/>
  <c r="G22" i="6"/>
  <c r="G24" i="8"/>
  <c r="C102" i="15"/>
  <c r="G22" i="7" s="1"/>
  <c r="G25" i="7"/>
  <c r="E17" i="6"/>
  <c r="E160" i="6" s="1"/>
  <c r="E160" i="8" s="1"/>
  <c r="I89" i="15"/>
  <c r="Q165" i="6"/>
  <c r="E19" i="6"/>
  <c r="E162" i="6" s="1"/>
  <c r="E162" i="8" s="1"/>
  <c r="P149" i="15"/>
  <c r="C48" i="9"/>
  <c r="M149" i="15"/>
  <c r="H84" i="15"/>
  <c r="I86" i="15"/>
  <c r="H88" i="15"/>
  <c r="Q167" i="6"/>
  <c r="K176" i="8"/>
  <c r="K9" i="8" s="1"/>
  <c r="E87" i="15"/>
  <c r="I88" i="15"/>
  <c r="E86" i="15"/>
  <c r="E20" i="6"/>
  <c r="E21" i="7" s="1"/>
  <c r="H79" i="15"/>
  <c r="Q171" i="6"/>
  <c r="E21" i="8"/>
  <c r="Q130" i="15"/>
  <c r="Q112" i="15"/>
  <c r="H78" i="15"/>
  <c r="E85" i="15"/>
  <c r="H6" i="13"/>
  <c r="Q172" i="6"/>
  <c r="Q113" i="15"/>
  <c r="E23" i="6"/>
  <c r="E23" i="8" s="1"/>
  <c r="Q126" i="15"/>
  <c r="E168" i="6"/>
  <c r="E168" i="8" s="1"/>
  <c r="E25" i="8"/>
  <c r="M148" i="15"/>
  <c r="I80" i="15"/>
  <c r="H85" i="15"/>
  <c r="Q170" i="6"/>
  <c r="Q131" i="15"/>
  <c r="N148" i="15"/>
  <c r="Q107" i="15"/>
  <c r="Q139" i="15"/>
  <c r="C106" i="15"/>
  <c r="G25" i="6" s="1"/>
  <c r="Q166" i="6"/>
  <c r="Q164" i="6"/>
  <c r="Q111" i="15"/>
  <c r="F80" i="15"/>
  <c r="E22" i="7"/>
  <c r="I173" i="6"/>
  <c r="N173" i="6" s="1"/>
  <c r="Q173" i="6" s="1"/>
  <c r="G87" i="15"/>
  <c r="Q124" i="15"/>
  <c r="C386" i="15"/>
  <c r="B4" i="13"/>
  <c r="C409" i="15"/>
  <c r="J176" i="8"/>
  <c r="J9" i="8" s="1"/>
  <c r="H80" i="15"/>
  <c r="I83" i="15"/>
  <c r="C213" i="15"/>
  <c r="E29" i="6"/>
  <c r="E31" i="6"/>
  <c r="Q135" i="15"/>
  <c r="Q169" i="6"/>
  <c r="Q162" i="6"/>
  <c r="C400" i="15"/>
  <c r="F81" i="15"/>
  <c r="G20" i="8"/>
  <c r="G21" i="7"/>
  <c r="C459" i="15"/>
  <c r="C740" i="15"/>
  <c r="Q143" i="15"/>
  <c r="Q141" i="15"/>
  <c r="Q137" i="15"/>
  <c r="Q134" i="15"/>
  <c r="Q132" i="15"/>
  <c r="Q128" i="15"/>
  <c r="Q127" i="15"/>
  <c r="Q122" i="15"/>
  <c r="Q121" i="15"/>
  <c r="Q116" i="15"/>
  <c r="Q110" i="15"/>
  <c r="Q108" i="15"/>
  <c r="Q99" i="15"/>
  <c r="L176" i="8"/>
  <c r="L9" i="8" s="1"/>
  <c r="G20" i="6"/>
  <c r="F82" i="15"/>
  <c r="C822" i="15"/>
  <c r="I85" i="15"/>
  <c r="E82" i="15"/>
  <c r="I82" i="15"/>
  <c r="H83" i="15"/>
  <c r="G84" i="15"/>
  <c r="Q168" i="6"/>
  <c r="C442" i="15"/>
  <c r="C841" i="15"/>
  <c r="C544" i="15"/>
  <c r="I160" i="6"/>
  <c r="N160" i="6" s="1"/>
  <c r="Q160" i="6" s="1"/>
  <c r="Q98" i="15"/>
  <c r="I176" i="8"/>
  <c r="I9" i="8" s="1"/>
  <c r="G23" i="6"/>
  <c r="E83" i="15"/>
  <c r="E84" i="15"/>
  <c r="C733" i="15"/>
  <c r="Q133" i="15"/>
  <c r="P148" i="15"/>
  <c r="Q109" i="15"/>
  <c r="Q161" i="6"/>
  <c r="Q146" i="15"/>
  <c r="Q144" i="15"/>
  <c r="Q142" i="15"/>
  <c r="Q138" i="15"/>
  <c r="Q125" i="15"/>
  <c r="Q123" i="15"/>
  <c r="Q120" i="15"/>
  <c r="Q118" i="15"/>
  <c r="Q115" i="15"/>
  <c r="L148" i="15"/>
  <c r="I175" i="6" s="1"/>
  <c r="N175" i="6" s="1"/>
  <c r="Q175" i="6" s="1"/>
  <c r="Q174" i="6"/>
  <c r="C111" i="15"/>
  <c r="G30" i="8" s="1"/>
  <c r="E30" i="6"/>
  <c r="C109" i="15"/>
  <c r="E28" i="6"/>
  <c r="F78" i="15"/>
  <c r="F79" i="15"/>
  <c r="C288" i="15"/>
  <c r="C460" i="15"/>
  <c r="C628" i="15"/>
  <c r="C800" i="15"/>
  <c r="C415" i="15"/>
  <c r="C751" i="15"/>
  <c r="C297" i="15"/>
  <c r="C469" i="15"/>
  <c r="C637" i="15"/>
  <c r="C777" i="15"/>
  <c r="C291" i="15"/>
  <c r="C547" i="15"/>
  <c r="C795" i="15"/>
  <c r="C566" i="15"/>
  <c r="C554" i="15"/>
  <c r="C562" i="15"/>
  <c r="C526" i="15"/>
  <c r="C266" i="15"/>
  <c r="C618" i="15"/>
  <c r="B16" i="13"/>
  <c r="C316" i="15"/>
  <c r="C484" i="15"/>
  <c r="C656" i="15"/>
  <c r="C828" i="15"/>
  <c r="C463" i="15"/>
  <c r="C819" i="15"/>
  <c r="C325" i="15"/>
  <c r="C493" i="15"/>
  <c r="C665" i="15"/>
  <c r="C797" i="15"/>
  <c r="C331" i="15"/>
  <c r="C587" i="15"/>
  <c r="C831" i="15"/>
  <c r="C646" i="15"/>
  <c r="C762" i="15"/>
  <c r="C642" i="15"/>
  <c r="C654" i="15"/>
  <c r="C330" i="15"/>
  <c r="C746" i="15"/>
  <c r="C228" i="15"/>
  <c r="C572" i="15"/>
  <c r="C295" i="15"/>
  <c r="C237" i="15"/>
  <c r="C581" i="15"/>
  <c r="C203" i="15"/>
  <c r="C715" i="15"/>
  <c r="C382" i="15"/>
  <c r="C222" i="15"/>
  <c r="C506" i="15"/>
  <c r="C419" i="15"/>
  <c r="C372" i="15"/>
  <c r="C716" i="15"/>
  <c r="C583" i="15"/>
  <c r="C381" i="15"/>
  <c r="C713" i="15"/>
  <c r="C310" i="15"/>
  <c r="C306" i="15"/>
  <c r="C782" i="15"/>
  <c r="Q104" i="15"/>
  <c r="C390" i="15"/>
  <c r="C639" i="15"/>
  <c r="Q100" i="15"/>
  <c r="E26" i="7"/>
  <c r="G85" i="15"/>
  <c r="G86" i="15"/>
  <c r="L149" i="15"/>
  <c r="C818" i="15"/>
  <c r="C675" i="15"/>
  <c r="C553" i="15"/>
  <c r="C239" i="15"/>
  <c r="C204" i="15"/>
  <c r="Q147" i="15"/>
  <c r="Q140" i="15"/>
  <c r="Q136" i="15"/>
  <c r="Q129" i="15"/>
  <c r="Q119" i="15"/>
  <c r="Q117" i="15"/>
  <c r="Q114" i="15"/>
  <c r="O148" i="15"/>
  <c r="Q106" i="15"/>
  <c r="Q102" i="15"/>
  <c r="C11" i="13"/>
  <c r="M176" i="8"/>
  <c r="F85" i="15"/>
  <c r="E89" i="15"/>
  <c r="Q103" i="15"/>
  <c r="G81" i="15"/>
  <c r="E90" i="15"/>
  <c r="I90" i="15"/>
  <c r="Q145" i="15"/>
  <c r="E110" i="15"/>
  <c r="G30" i="7"/>
  <c r="G29" i="6"/>
  <c r="G29" i="8"/>
  <c r="C108" i="15"/>
  <c r="E27" i="6"/>
  <c r="E27" i="8" s="1"/>
  <c r="I81" i="15"/>
  <c r="G83" i="15"/>
  <c r="I84" i="15"/>
  <c r="Q163" i="6"/>
  <c r="C113" i="15"/>
  <c r="E113" i="15" s="1"/>
  <c r="E150" i="15"/>
  <c r="D32" i="6" s="1"/>
  <c r="D6" i="9"/>
  <c r="D5" i="14"/>
  <c r="E77" i="15"/>
  <c r="L97" i="15"/>
  <c r="B19" i="13"/>
  <c r="D43" i="14"/>
  <c r="E97" i="15"/>
  <c r="I12" i="8"/>
  <c r="E62" i="15"/>
  <c r="D24" i="9"/>
  <c r="T97" i="15"/>
  <c r="D87" i="9"/>
  <c r="I194" i="8"/>
  <c r="T98" i="7"/>
  <c r="T106" i="7" s="1"/>
  <c r="T156" i="7" s="1"/>
  <c r="T7" i="7" s="1"/>
  <c r="I117" i="8"/>
  <c r="Q37" i="6"/>
  <c r="W38" i="7"/>
  <c r="Q46" i="6"/>
  <c r="W47" i="7"/>
  <c r="N66" i="7"/>
  <c r="I123" i="8"/>
  <c r="I140" i="8" s="1"/>
  <c r="U141" i="7"/>
  <c r="I188" i="8"/>
  <c r="W167" i="7" s="1"/>
  <c r="U169" i="7"/>
  <c r="G57" i="14"/>
  <c r="G78" i="14" s="1"/>
  <c r="M95" i="8"/>
  <c r="J81" i="8"/>
  <c r="J87" i="8" s="1"/>
  <c r="E68" i="14"/>
  <c r="G88" i="15"/>
  <c r="G89" i="15"/>
  <c r="E78" i="15"/>
  <c r="E79" i="15"/>
  <c r="I6" i="16"/>
  <c r="W74" i="7"/>
  <c r="Q73" i="6"/>
  <c r="O66" i="7"/>
  <c r="S66" i="7"/>
  <c r="I185" i="8"/>
  <c r="W164" i="7" s="1"/>
  <c r="M70" i="8"/>
  <c r="M76" i="8" s="1"/>
  <c r="H57" i="14"/>
  <c r="H78" i="14" s="1"/>
  <c r="L76" i="8"/>
  <c r="H76" i="14"/>
  <c r="J91" i="8"/>
  <c r="E81" i="15"/>
  <c r="E80" i="15"/>
  <c r="H81" i="15"/>
  <c r="H82" i="15"/>
  <c r="F84" i="15"/>
  <c r="F83" i="15"/>
  <c r="F86" i="15"/>
  <c r="F87" i="15"/>
  <c r="P6" i="16"/>
  <c r="S6" i="16"/>
  <c r="S8" i="16" s="1"/>
  <c r="C120" i="15"/>
  <c r="C172" i="15"/>
  <c r="C192" i="15"/>
  <c r="C212" i="15"/>
  <c r="C236" i="15"/>
  <c r="C256" i="15"/>
  <c r="C276" i="15"/>
  <c r="C300" i="15"/>
  <c r="C320" i="15"/>
  <c r="C340" i="15"/>
  <c r="C364" i="15"/>
  <c r="C384" i="15"/>
  <c r="C404" i="15"/>
  <c r="C428" i="15"/>
  <c r="C448" i="15"/>
  <c r="C468" i="15"/>
  <c r="C492" i="15"/>
  <c r="C512" i="15"/>
  <c r="C532" i="15"/>
  <c r="C556" i="15"/>
  <c r="C576" i="15"/>
  <c r="C596" i="15"/>
  <c r="C620" i="15"/>
  <c r="C640" i="15"/>
  <c r="C660" i="15"/>
  <c r="C684" i="15"/>
  <c r="C704" i="15"/>
  <c r="C724" i="15"/>
  <c r="C748" i="15"/>
  <c r="C768" i="15"/>
  <c r="C788" i="15"/>
  <c r="C812" i="15"/>
  <c r="C832" i="15"/>
  <c r="C179" i="15"/>
  <c r="C223" i="15"/>
  <c r="C263" i="15"/>
  <c r="C303" i="15"/>
  <c r="C351" i="15"/>
  <c r="C391" i="15"/>
  <c r="C431" i="15"/>
  <c r="C479" i="15"/>
  <c r="C519" i="15"/>
  <c r="C559" i="15"/>
  <c r="C607" i="15"/>
  <c r="C647" i="15"/>
  <c r="C687" i="15"/>
  <c r="C735" i="15"/>
  <c r="C775" i="15"/>
  <c r="C827" i="15"/>
  <c r="C181" i="15"/>
  <c r="C201" i="15"/>
  <c r="C221" i="15"/>
  <c r="C245" i="15"/>
  <c r="C265" i="15"/>
  <c r="C285" i="15"/>
  <c r="C309" i="15"/>
  <c r="C329" i="15"/>
  <c r="C349" i="15"/>
  <c r="C373" i="15"/>
  <c r="C393" i="15"/>
  <c r="C413" i="15"/>
  <c r="C437" i="15"/>
  <c r="C457" i="15"/>
  <c r="C477" i="15"/>
  <c r="C501" i="15"/>
  <c r="C521" i="15"/>
  <c r="C541" i="15"/>
  <c r="C565" i="15"/>
  <c r="C585" i="15"/>
  <c r="C605" i="15"/>
  <c r="C629" i="15"/>
  <c r="C649" i="15"/>
  <c r="C669" i="15"/>
  <c r="C689" i="15"/>
  <c r="C705" i="15"/>
  <c r="C721" i="15"/>
  <c r="C737" i="15"/>
  <c r="C753" i="15"/>
  <c r="C769" i="15"/>
  <c r="C785" i="15"/>
  <c r="C801" i="15"/>
  <c r="C817" i="15"/>
  <c r="C833" i="15"/>
  <c r="C175" i="15"/>
  <c r="C211" i="15"/>
  <c r="C243" i="15"/>
  <c r="C275" i="15"/>
  <c r="C307" i="15"/>
  <c r="C339" i="15"/>
  <c r="C371" i="15"/>
  <c r="C403" i="15"/>
  <c r="C435" i="15"/>
  <c r="C467" i="15"/>
  <c r="C499" i="15"/>
  <c r="C531" i="15"/>
  <c r="C563" i="15"/>
  <c r="C595" i="15"/>
  <c r="C627" i="15"/>
  <c r="C659" i="15"/>
  <c r="C691" i="15"/>
  <c r="C723" i="15"/>
  <c r="C755" i="15"/>
  <c r="C787" i="15"/>
  <c r="C807" i="15"/>
  <c r="C839" i="15"/>
  <c r="C214" i="15"/>
  <c r="C278" i="15"/>
  <c r="C342" i="15"/>
  <c r="C406" i="15"/>
  <c r="C470" i="15"/>
  <c r="C534" i="15"/>
  <c r="C598" i="15"/>
  <c r="C662" i="15"/>
  <c r="C726" i="15"/>
  <c r="C790" i="15"/>
  <c r="C270" i="15"/>
  <c r="C414" i="15"/>
  <c r="C542" i="15"/>
  <c r="C670" i="15"/>
  <c r="C666" i="15"/>
  <c r="C794" i="15"/>
  <c r="C210" i="15"/>
  <c r="C274" i="15"/>
  <c r="C338" i="15"/>
  <c r="C402" i="15"/>
  <c r="C466" i="15"/>
  <c r="C530" i="15"/>
  <c r="C594" i="15"/>
  <c r="C658" i="15"/>
  <c r="C722" i="15"/>
  <c r="C786" i="15"/>
  <c r="C174" i="15"/>
  <c r="C238" i="15"/>
  <c r="C334" i="15"/>
  <c r="C462" i="15"/>
  <c r="C176" i="15"/>
  <c r="C196" i="15"/>
  <c r="C220" i="15"/>
  <c r="C240" i="15"/>
  <c r="C260" i="15"/>
  <c r="C284" i="15"/>
  <c r="C304" i="15"/>
  <c r="C324" i="15"/>
  <c r="C348" i="15"/>
  <c r="C368" i="15"/>
  <c r="C388" i="15"/>
  <c r="C412" i="15"/>
  <c r="C432" i="15"/>
  <c r="C452" i="15"/>
  <c r="C476" i="15"/>
  <c r="C496" i="15"/>
  <c r="C516" i="15"/>
  <c r="C540" i="15"/>
  <c r="C560" i="15"/>
  <c r="C580" i="15"/>
  <c r="C604" i="15"/>
  <c r="C624" i="15"/>
  <c r="C644" i="15"/>
  <c r="C668" i="15"/>
  <c r="C688" i="15"/>
  <c r="C708" i="15"/>
  <c r="C732" i="15"/>
  <c r="C752" i="15"/>
  <c r="C772" i="15"/>
  <c r="C796" i="15"/>
  <c r="C816" i="15"/>
  <c r="C836" i="15"/>
  <c r="C191" i="15"/>
  <c r="C231" i="15"/>
  <c r="C271" i="15"/>
  <c r="C319" i="15"/>
  <c r="C359" i="15"/>
  <c r="C399" i="15"/>
  <c r="C447" i="15"/>
  <c r="C487" i="15"/>
  <c r="C527" i="15"/>
  <c r="C575" i="15"/>
  <c r="C615" i="15"/>
  <c r="C655" i="15"/>
  <c r="C703" i="15"/>
  <c r="C743" i="15"/>
  <c r="C783" i="15"/>
  <c r="C843" i="15"/>
  <c r="C185" i="15"/>
  <c r="C205" i="15"/>
  <c r="C229" i="15"/>
  <c r="C249" i="15"/>
  <c r="C269" i="15"/>
  <c r="C293" i="15"/>
  <c r="C313" i="15"/>
  <c r="C333" i="15"/>
  <c r="C357" i="15"/>
  <c r="C377" i="15"/>
  <c r="C397" i="15"/>
  <c r="C421" i="15"/>
  <c r="C441" i="15"/>
  <c r="C461" i="15"/>
  <c r="C485" i="15"/>
  <c r="C505" i="15"/>
  <c r="C525" i="15"/>
  <c r="C549" i="15"/>
  <c r="C569" i="15"/>
  <c r="C589" i="15"/>
  <c r="C613" i="15"/>
  <c r="C633" i="15"/>
  <c r="C653" i="15"/>
  <c r="C677" i="15"/>
  <c r="C693" i="15"/>
  <c r="C709" i="15"/>
  <c r="C725" i="15"/>
  <c r="C741" i="15"/>
  <c r="C757" i="15"/>
  <c r="C773" i="15"/>
  <c r="C789" i="15"/>
  <c r="C805" i="15"/>
  <c r="C821" i="15"/>
  <c r="C837" i="15"/>
  <c r="C187" i="15"/>
  <c r="C219" i="15"/>
  <c r="C251" i="15"/>
  <c r="C283" i="15"/>
  <c r="C315" i="15"/>
  <c r="C347" i="15"/>
  <c r="C379" i="15"/>
  <c r="C411" i="15"/>
  <c r="C443" i="15"/>
  <c r="C475" i="15"/>
  <c r="C507" i="15"/>
  <c r="C539" i="15"/>
  <c r="C571" i="15"/>
  <c r="C603" i="15"/>
  <c r="C635" i="15"/>
  <c r="C667" i="15"/>
  <c r="C699" i="15"/>
  <c r="C731" i="15"/>
  <c r="C763" i="15"/>
  <c r="C791" i="15"/>
  <c r="C815" i="15"/>
  <c r="C168" i="15"/>
  <c r="C230" i="15"/>
  <c r="C294" i="15"/>
  <c r="C358" i="15"/>
  <c r="C422" i="15"/>
  <c r="C486" i="15"/>
  <c r="C550" i="15"/>
  <c r="C614" i="15"/>
  <c r="C678" i="15"/>
  <c r="C742" i="15"/>
  <c r="C806" i="15"/>
  <c r="C318" i="15"/>
  <c r="C446" i="15"/>
  <c r="C574" i="15"/>
  <c r="C702" i="15"/>
  <c r="C698" i="15"/>
  <c r="C826" i="15"/>
  <c r="C226" i="15"/>
  <c r="C290" i="15"/>
  <c r="C354" i="15"/>
  <c r="C418" i="15"/>
  <c r="C482" i="15"/>
  <c r="C546" i="15"/>
  <c r="C610" i="15"/>
  <c r="C674" i="15"/>
  <c r="C738" i="15"/>
  <c r="C802" i="15"/>
  <c r="C190" i="15"/>
  <c r="C254" i="15"/>
  <c r="C366" i="15"/>
  <c r="C494" i="15"/>
  <c r="C622" i="15"/>
  <c r="C734" i="15"/>
  <c r="C798" i="15"/>
  <c r="C170" i="15"/>
  <c r="C234" i="15"/>
  <c r="C298" i="15"/>
  <c r="C362" i="15"/>
  <c r="C426" i="15"/>
  <c r="C490" i="15"/>
  <c r="C570" i="15"/>
  <c r="C650" i="15"/>
  <c r="C778" i="15"/>
  <c r="C208" i="15"/>
  <c r="C252" i="15"/>
  <c r="C292" i="15"/>
  <c r="C336" i="15"/>
  <c r="C380" i="15"/>
  <c r="C420" i="15"/>
  <c r="C464" i="15"/>
  <c r="C508" i="15"/>
  <c r="C548" i="15"/>
  <c r="C592" i="15"/>
  <c r="C636" i="15"/>
  <c r="C676" i="15"/>
  <c r="C720" i="15"/>
  <c r="C764" i="15"/>
  <c r="C804" i="15"/>
  <c r="C171" i="15"/>
  <c r="C255" i="15"/>
  <c r="C335" i="15"/>
  <c r="C423" i="15"/>
  <c r="C511" i="15"/>
  <c r="C591" i="15"/>
  <c r="C679" i="15"/>
  <c r="C767" i="15"/>
  <c r="C173" i="15"/>
  <c r="C217" i="15"/>
  <c r="C261" i="15"/>
  <c r="C301" i="15"/>
  <c r="C345" i="15"/>
  <c r="C389" i="15"/>
  <c r="C429" i="15"/>
  <c r="C473" i="15"/>
  <c r="C517" i="15"/>
  <c r="C557" i="15"/>
  <c r="C601" i="15"/>
  <c r="C645" i="15"/>
  <c r="C685" i="15"/>
  <c r="C717" i="15"/>
  <c r="C749" i="15"/>
  <c r="C781" i="15"/>
  <c r="C813" i="15"/>
  <c r="C845" i="15"/>
  <c r="C235" i="15"/>
  <c r="C299" i="15"/>
  <c r="C363" i="15"/>
  <c r="C427" i="15"/>
  <c r="C491" i="15"/>
  <c r="C555" i="15"/>
  <c r="C619" i="15"/>
  <c r="C683" i="15"/>
  <c r="C747" i="15"/>
  <c r="C799" i="15"/>
  <c r="C198" i="15"/>
  <c r="C326" i="15"/>
  <c r="C454" i="15"/>
  <c r="C582" i="15"/>
  <c r="C710" i="15"/>
  <c r="C838" i="15"/>
  <c r="C510" i="15"/>
  <c r="C634" i="15"/>
  <c r="C194" i="15"/>
  <c r="C322" i="15"/>
  <c r="C450" i="15"/>
  <c r="C578" i="15"/>
  <c r="C706" i="15"/>
  <c r="C834" i="15"/>
  <c r="C302" i="15"/>
  <c r="C558" i="15"/>
  <c r="C718" i="15"/>
  <c r="C814" i="15"/>
  <c r="C202" i="15"/>
  <c r="C282" i="15"/>
  <c r="C378" i="15"/>
  <c r="C458" i="15"/>
  <c r="C538" i="15"/>
  <c r="C682" i="15"/>
  <c r="C842" i="15"/>
  <c r="C180" i="15"/>
  <c r="C224" i="15"/>
  <c r="C268" i="15"/>
  <c r="C308" i="15"/>
  <c r="C352" i="15"/>
  <c r="C396" i="15"/>
  <c r="C436" i="15"/>
  <c r="C480" i="15"/>
  <c r="C524" i="15"/>
  <c r="C564" i="15"/>
  <c r="C608" i="15"/>
  <c r="C652" i="15"/>
  <c r="C692" i="15"/>
  <c r="C736" i="15"/>
  <c r="C780" i="15"/>
  <c r="C820" i="15"/>
  <c r="C199" i="15"/>
  <c r="C287" i="15"/>
  <c r="C367" i="15"/>
  <c r="C455" i="15"/>
  <c r="C543" i="15"/>
  <c r="C623" i="15"/>
  <c r="C711" i="15"/>
  <c r="C811" i="15"/>
  <c r="C189" i="15"/>
  <c r="C233" i="15"/>
  <c r="C277" i="15"/>
  <c r="C317" i="15"/>
  <c r="C361" i="15"/>
  <c r="C405" i="15"/>
  <c r="C445" i="15"/>
  <c r="C489" i="15"/>
  <c r="C533" i="15"/>
  <c r="C573" i="15"/>
  <c r="C617" i="15"/>
  <c r="C661" i="15"/>
  <c r="C697" i="15"/>
  <c r="C729" i="15"/>
  <c r="C761" i="15"/>
  <c r="C793" i="15"/>
  <c r="C825" i="15"/>
  <c r="C195" i="15"/>
  <c r="C259" i="15"/>
  <c r="C323" i="15"/>
  <c r="C387" i="15"/>
  <c r="C451" i="15"/>
  <c r="C515" i="15"/>
  <c r="C579" i="15"/>
  <c r="C643" i="15"/>
  <c r="C707" i="15"/>
  <c r="C771" i="15"/>
  <c r="C823" i="15"/>
  <c r="C246" i="15"/>
  <c r="C374" i="15"/>
  <c r="C502" i="15"/>
  <c r="C630" i="15"/>
  <c r="C758" i="15"/>
  <c r="C350" i="15"/>
  <c r="C606" i="15"/>
  <c r="C730" i="15"/>
  <c r="C242" i="15"/>
  <c r="C370" i="15"/>
  <c r="C498" i="15"/>
  <c r="C626" i="15"/>
  <c r="C754" i="15"/>
  <c r="C206" i="15"/>
  <c r="C398" i="15"/>
  <c r="C590" i="15"/>
  <c r="C750" i="15"/>
  <c r="C830" i="15"/>
  <c r="C218" i="15"/>
  <c r="C314" i="15"/>
  <c r="C394" i="15"/>
  <c r="C474" i="15"/>
  <c r="C586" i="15"/>
  <c r="C714" i="15"/>
  <c r="C244" i="15"/>
  <c r="C332" i="15"/>
  <c r="C416" i="15"/>
  <c r="C500" i="15"/>
  <c r="C588" i="15"/>
  <c r="C672" i="15"/>
  <c r="C756" i="15"/>
  <c r="C844" i="15"/>
  <c r="C327" i="15"/>
  <c r="C495" i="15"/>
  <c r="C671" i="15"/>
  <c r="C169" i="15"/>
  <c r="C253" i="15"/>
  <c r="C341" i="15"/>
  <c r="C425" i="15"/>
  <c r="C509" i="15"/>
  <c r="C597" i="15"/>
  <c r="C681" i="15"/>
  <c r="C745" i="15"/>
  <c r="C809" i="15"/>
  <c r="C227" i="15"/>
  <c r="C355" i="15"/>
  <c r="C483" i="15"/>
  <c r="C611" i="15"/>
  <c r="C739" i="15"/>
  <c r="C182" i="15"/>
  <c r="C438" i="15"/>
  <c r="C694" i="15"/>
  <c r="C478" i="15"/>
  <c r="C178" i="15"/>
  <c r="C434" i="15"/>
  <c r="C690" i="15"/>
  <c r="C286" i="15"/>
  <c r="C686" i="15"/>
  <c r="C186" i="15"/>
  <c r="C346" i="15"/>
  <c r="C522" i="15"/>
  <c r="C810" i="15"/>
  <c r="C188" i="15"/>
  <c r="C272" i="15"/>
  <c r="C356" i="15"/>
  <c r="C444" i="15"/>
  <c r="C528" i="15"/>
  <c r="C612" i="15"/>
  <c r="C700" i="15"/>
  <c r="C784" i="15"/>
  <c r="C207" i="15"/>
  <c r="C383" i="15"/>
  <c r="C551" i="15"/>
  <c r="C719" i="15"/>
  <c r="C197" i="15"/>
  <c r="C281" i="15"/>
  <c r="C365" i="15"/>
  <c r="C453" i="15"/>
  <c r="C537" i="15"/>
  <c r="C621" i="15"/>
  <c r="C701" i="15"/>
  <c r="C765" i="15"/>
  <c r="C829" i="15"/>
  <c r="C267" i="15"/>
  <c r="C395" i="15"/>
  <c r="C523" i="15"/>
  <c r="C651" i="15"/>
  <c r="C779" i="15"/>
  <c r="C262" i="15"/>
  <c r="C518" i="15"/>
  <c r="C774" i="15"/>
  <c r="C638" i="15"/>
  <c r="C258" i="15"/>
  <c r="C514" i="15"/>
  <c r="C770" i="15"/>
  <c r="C430" i="15"/>
  <c r="C766" i="15"/>
  <c r="C250" i="15"/>
  <c r="C410" i="15"/>
  <c r="C602" i="15"/>
  <c r="E112" i="15"/>
  <c r="G31" i="8"/>
  <c r="G32" i="7"/>
  <c r="G31" i="6"/>
  <c r="E100" i="15"/>
  <c r="G19" i="8"/>
  <c r="G19" i="6"/>
  <c r="W60" i="7"/>
  <c r="Q59" i="6"/>
  <c r="M65" i="6"/>
  <c r="R6" i="7"/>
  <c r="R8" i="7" s="1"/>
  <c r="I150" i="8"/>
  <c r="W73" i="7"/>
  <c r="Q72" i="6"/>
  <c r="Q143" i="6"/>
  <c r="K97" i="8"/>
  <c r="K105" i="8" s="1"/>
  <c r="K155" i="8" s="1"/>
  <c r="K7" i="8" s="1"/>
  <c r="Q144" i="6"/>
  <c r="I184" i="8"/>
  <c r="U165" i="7"/>
  <c r="E57" i="14"/>
  <c r="E78" i="14" s="1"/>
  <c r="J71" i="8"/>
  <c r="J76" i="8" s="1"/>
  <c r="F90" i="15"/>
  <c r="F89" i="15"/>
  <c r="D76" i="14"/>
  <c r="I91" i="8"/>
  <c r="I95" i="8" s="1"/>
  <c r="W41" i="7"/>
  <c r="Q40" i="6"/>
  <c r="W46" i="7"/>
  <c r="Q45" i="6"/>
  <c r="W52" i="7"/>
  <c r="Q51" i="6"/>
  <c r="Q58" i="6"/>
  <c r="W59" i="7"/>
  <c r="W63" i="7"/>
  <c r="Q62" i="6"/>
  <c r="L65" i="6"/>
  <c r="Q81" i="6"/>
  <c r="W82" i="7"/>
  <c r="W86" i="7"/>
  <c r="Q85" i="6"/>
  <c r="Q90" i="6"/>
  <c r="W91" i="7"/>
  <c r="N95" i="6"/>
  <c r="W95" i="7"/>
  <c r="Q94" i="6"/>
  <c r="Q101" i="6"/>
  <c r="W102" i="7"/>
  <c r="N103" i="6"/>
  <c r="Q109" i="6"/>
  <c r="W110" i="7"/>
  <c r="N117" i="6"/>
  <c r="Q113" i="6"/>
  <c r="W114" i="7"/>
  <c r="N140" i="6"/>
  <c r="Q127" i="6"/>
  <c r="W128" i="7"/>
  <c r="Q131" i="6"/>
  <c r="W132" i="7"/>
  <c r="Q135" i="6"/>
  <c r="W136" i="7"/>
  <c r="Q139" i="6"/>
  <c r="W140" i="7"/>
  <c r="Q145" i="6"/>
  <c r="W146" i="7"/>
  <c r="Q149" i="6"/>
  <c r="W150" i="7"/>
  <c r="P66" i="7"/>
  <c r="T66" i="7"/>
  <c r="J156" i="7"/>
  <c r="U151" i="7"/>
  <c r="I189" i="8"/>
  <c r="W168" i="7" s="1"/>
  <c r="L95" i="8"/>
  <c r="L87" i="8"/>
  <c r="I79" i="15"/>
  <c r="W39" i="7"/>
  <c r="Q38" i="6"/>
  <c r="Q47" i="6"/>
  <c r="W48" i="7"/>
  <c r="N63" i="6"/>
  <c r="W61" i="7"/>
  <c r="Q60" i="6"/>
  <c r="J97" i="6"/>
  <c r="J105" i="6" s="1"/>
  <c r="J155" i="6" s="1"/>
  <c r="J7" i="6" s="1"/>
  <c r="M97" i="6"/>
  <c r="M105" i="6" s="1"/>
  <c r="M155" i="6" s="1"/>
  <c r="M7" i="6" s="1"/>
  <c r="W83" i="7"/>
  <c r="Q82" i="6"/>
  <c r="W87" i="7"/>
  <c r="Q86" i="6"/>
  <c r="Q102" i="6"/>
  <c r="W103" i="7"/>
  <c r="W111" i="7"/>
  <c r="Q110" i="6"/>
  <c r="W115" i="7"/>
  <c r="Q114" i="6"/>
  <c r="W121" i="7"/>
  <c r="Q120" i="6"/>
  <c r="W125" i="7"/>
  <c r="Q124" i="6"/>
  <c r="W129" i="7"/>
  <c r="Q128" i="6"/>
  <c r="W133" i="7"/>
  <c r="Q132" i="6"/>
  <c r="W137" i="7"/>
  <c r="Q136" i="6"/>
  <c r="W147" i="7"/>
  <c r="Q146" i="6"/>
  <c r="L66" i="7"/>
  <c r="U173" i="7"/>
  <c r="W173" i="7" s="1"/>
  <c r="W171" i="7"/>
  <c r="F76" i="14"/>
  <c r="J95" i="8"/>
  <c r="G79" i="15"/>
  <c r="G80" i="15"/>
  <c r="Q71" i="6"/>
  <c r="W72" i="7"/>
  <c r="W76" i="7"/>
  <c r="Q75" i="6"/>
  <c r="W80" i="7"/>
  <c r="Q79" i="6"/>
  <c r="W84" i="7"/>
  <c r="Q83" i="6"/>
  <c r="W93" i="7"/>
  <c r="Q92" i="6"/>
  <c r="W112" i="7"/>
  <c r="Q111" i="6"/>
  <c r="W116" i="7"/>
  <c r="Q115" i="6"/>
  <c r="W122" i="7"/>
  <c r="Q121" i="6"/>
  <c r="W126" i="7"/>
  <c r="Q125" i="6"/>
  <c r="W130" i="7"/>
  <c r="Q129" i="6"/>
  <c r="W134" i="7"/>
  <c r="Q133" i="6"/>
  <c r="W138" i="7"/>
  <c r="Q137" i="6"/>
  <c r="W144" i="7"/>
  <c r="W148" i="7"/>
  <c r="Q147" i="6"/>
  <c r="W153" i="7"/>
  <c r="Q152" i="6"/>
  <c r="U77" i="7"/>
  <c r="P175" i="7"/>
  <c r="P9" i="7" s="1"/>
  <c r="H87" i="15"/>
  <c r="W40" i="7"/>
  <c r="Q39" i="6"/>
  <c r="W51" i="7"/>
  <c r="Q50" i="6"/>
  <c r="W57" i="7"/>
  <c r="Q56" i="6"/>
  <c r="W75" i="7"/>
  <c r="Q74" i="6"/>
  <c r="Q80" i="6"/>
  <c r="W85" i="7"/>
  <c r="Q84" i="6"/>
  <c r="W94" i="7"/>
  <c r="Q93" i="6"/>
  <c r="W101" i="7"/>
  <c r="Q100" i="6"/>
  <c r="W109" i="7"/>
  <c r="Q108" i="6"/>
  <c r="Q112" i="6"/>
  <c r="W113" i="7"/>
  <c r="W117" i="7"/>
  <c r="Q116" i="6"/>
  <c r="Q122" i="6"/>
  <c r="W123" i="7"/>
  <c r="W127" i="7"/>
  <c r="Q126" i="6"/>
  <c r="Q130" i="6"/>
  <c r="W131" i="7"/>
  <c r="W135" i="7"/>
  <c r="Q134" i="6"/>
  <c r="Q138" i="6"/>
  <c r="W139" i="7"/>
  <c r="W145" i="7"/>
  <c r="Q148" i="6"/>
  <c r="W149" i="7"/>
  <c r="W154" i="7"/>
  <c r="Q153" i="6"/>
  <c r="H86" i="15"/>
  <c r="H89" i="15"/>
  <c r="H90" i="15"/>
  <c r="J6" i="16"/>
  <c r="J8" i="16" s="1"/>
  <c r="J132" i="16"/>
  <c r="D57" i="14"/>
  <c r="I70" i="8"/>
  <c r="I76" i="8" s="1"/>
  <c r="U138" i="16"/>
  <c r="U146" i="16"/>
  <c r="G23" i="8"/>
  <c r="E104" i="15"/>
  <c r="Q101" i="15"/>
  <c r="W81" i="7"/>
  <c r="G82" i="15"/>
  <c r="M72" i="16"/>
  <c r="M80" i="16" s="1"/>
  <c r="M130" i="16" s="1"/>
  <c r="M7" i="16" s="1"/>
  <c r="Q105" i="15"/>
  <c r="N6" i="16"/>
  <c r="L72" i="16"/>
  <c r="L80" i="16" s="1"/>
  <c r="L130" i="16" s="1"/>
  <c r="L7" i="16" s="1"/>
  <c r="P72" i="16"/>
  <c r="P80" i="16" s="1"/>
  <c r="P130" i="16" s="1"/>
  <c r="P7" i="16" s="1"/>
  <c r="W35" i="7"/>
  <c r="G72" i="16"/>
  <c r="G80" i="16" s="1"/>
  <c r="L41" i="16"/>
  <c r="O6" i="16"/>
  <c r="O8" i="16" s="1"/>
  <c r="O132" i="16"/>
  <c r="O150" i="16" s="1"/>
  <c r="J148" i="16"/>
  <c r="J9" i="16" s="1"/>
  <c r="Q57" i="6"/>
  <c r="W58" i="7"/>
  <c r="C107" i="15"/>
  <c r="E26" i="6"/>
  <c r="E103" i="15"/>
  <c r="G22" i="8"/>
  <c r="C99" i="15"/>
  <c r="E18" i="6"/>
  <c r="E25" i="13"/>
  <c r="H18" i="13"/>
  <c r="C184" i="15"/>
  <c r="C200" i="15"/>
  <c r="C216" i="15"/>
  <c r="C232" i="15"/>
  <c r="C248" i="15"/>
  <c r="C264" i="15"/>
  <c r="C280" i="15"/>
  <c r="C296" i="15"/>
  <c r="C312" i="15"/>
  <c r="C328" i="15"/>
  <c r="C344" i="15"/>
  <c r="C360" i="15"/>
  <c r="C376" i="15"/>
  <c r="C392" i="15"/>
  <c r="C408" i="15"/>
  <c r="C424" i="15"/>
  <c r="C440" i="15"/>
  <c r="C456" i="15"/>
  <c r="C472" i="15"/>
  <c r="C488" i="15"/>
  <c r="C504" i="15"/>
  <c r="C520" i="15"/>
  <c r="C536" i="15"/>
  <c r="C552" i="15"/>
  <c r="C568" i="15"/>
  <c r="C584" i="15"/>
  <c r="C600" i="15"/>
  <c r="C616" i="15"/>
  <c r="C632" i="15"/>
  <c r="C648" i="15"/>
  <c r="C664" i="15"/>
  <c r="C680" i="15"/>
  <c r="C696" i="15"/>
  <c r="C712" i="15"/>
  <c r="C728" i="15"/>
  <c r="C744" i="15"/>
  <c r="C760" i="15"/>
  <c r="C776" i="15"/>
  <c r="C792" i="15"/>
  <c r="C808" i="15"/>
  <c r="C824" i="15"/>
  <c r="C840" i="15"/>
  <c r="C183" i="15"/>
  <c r="C215" i="15"/>
  <c r="C247" i="15"/>
  <c r="C279" i="15"/>
  <c r="C311" i="15"/>
  <c r="C343" i="15"/>
  <c r="C375" i="15"/>
  <c r="C407" i="15"/>
  <c r="C439" i="15"/>
  <c r="C471" i="15"/>
  <c r="C503" i="15"/>
  <c r="C535" i="15"/>
  <c r="C567" i="15"/>
  <c r="C599" i="15"/>
  <c r="C631" i="15"/>
  <c r="C663" i="15"/>
  <c r="C695" i="15"/>
  <c r="C727" i="15"/>
  <c r="C759" i="15"/>
  <c r="C803" i="15"/>
  <c r="C835" i="15"/>
  <c r="C177" i="15"/>
  <c r="C193" i="15"/>
  <c r="C209" i="15"/>
  <c r="C225" i="15"/>
  <c r="C241" i="15"/>
  <c r="C257" i="15"/>
  <c r="C273" i="15"/>
  <c r="C289" i="15"/>
  <c r="C305" i="15"/>
  <c r="C321" i="15"/>
  <c r="C337" i="15"/>
  <c r="C353" i="15"/>
  <c r="C369" i="15"/>
  <c r="C385" i="15"/>
  <c r="C401" i="15"/>
  <c r="C417" i="15"/>
  <c r="C433" i="15"/>
  <c r="C449" i="15"/>
  <c r="C465" i="15"/>
  <c r="C481" i="15"/>
  <c r="C497" i="15"/>
  <c r="C513" i="15"/>
  <c r="C529" i="15"/>
  <c r="C545" i="15"/>
  <c r="C561" i="15"/>
  <c r="C577" i="15"/>
  <c r="C593" i="15"/>
  <c r="C609" i="15"/>
  <c r="C625" i="15"/>
  <c r="C641" i="15"/>
  <c r="C657" i="15"/>
  <c r="C673" i="15"/>
  <c r="R41" i="16"/>
  <c r="N72" i="16"/>
  <c r="N80" i="16" s="1"/>
  <c r="N130" i="16" s="1"/>
  <c r="N7" i="16" s="1"/>
  <c r="T72" i="16"/>
  <c r="T80" i="16" s="1"/>
  <c r="T130" i="16" s="1"/>
  <c r="Q34" i="6"/>
  <c r="U21" i="16"/>
  <c r="U39" i="16"/>
  <c r="U34" i="7"/>
  <c r="U42" i="7" s="1"/>
  <c r="I55" i="8"/>
  <c r="I63" i="8" s="1"/>
  <c r="U64" i="7"/>
  <c r="W50" i="7"/>
  <c r="Q49" i="6"/>
  <c r="C21" i="15"/>
  <c r="T129" i="15" l="1"/>
  <c r="G17" i="8"/>
  <c r="D7" i="13" s="1"/>
  <c r="D8" i="13" s="1"/>
  <c r="E8" i="13" s="1"/>
  <c r="G8" i="13" s="1"/>
  <c r="I8" i="13" s="1"/>
  <c r="E98" i="15"/>
  <c r="F98" i="15" s="1"/>
  <c r="G98" i="15" s="1"/>
  <c r="H98" i="15" s="1"/>
  <c r="G17" i="6"/>
  <c r="J8" i="6"/>
  <c r="K132" i="16"/>
  <c r="K150" i="16" s="1"/>
  <c r="Q158" i="7"/>
  <c r="I2" i="16"/>
  <c r="I2" i="6"/>
  <c r="M8" i="16"/>
  <c r="Q8" i="16"/>
  <c r="S150" i="16"/>
  <c r="I6" i="7"/>
  <c r="I8" i="7" s="1"/>
  <c r="I11" i="7" s="1"/>
  <c r="U72" i="16"/>
  <c r="U80" i="16" s="1"/>
  <c r="I41" i="4"/>
  <c r="I7" i="4" s="1"/>
  <c r="I78" i="4"/>
  <c r="F78" i="14"/>
  <c r="U98" i="7"/>
  <c r="U106" i="7" s="1"/>
  <c r="Q91" i="6"/>
  <c r="K6" i="16"/>
  <c r="K8" i="16" s="1"/>
  <c r="Q150" i="6"/>
  <c r="W92" i="7"/>
  <c r="W124" i="7"/>
  <c r="I97" i="8"/>
  <c r="I105" i="8" s="1"/>
  <c r="I51" i="4"/>
  <c r="Q123" i="6"/>
  <c r="D78" i="14"/>
  <c r="Q87" i="6"/>
  <c r="I2" i="7"/>
  <c r="B2" i="9"/>
  <c r="I186" i="8"/>
  <c r="I52" i="8"/>
  <c r="M97" i="8"/>
  <c r="M105" i="8" s="1"/>
  <c r="M155" i="8" s="1"/>
  <c r="M7" i="8" s="1"/>
  <c r="G76" i="8"/>
  <c r="G97" i="8" s="1"/>
  <c r="G105" i="8" s="1"/>
  <c r="W88" i="7"/>
  <c r="Q44" i="6"/>
  <c r="Q8" i="7"/>
  <c r="I177" i="7"/>
  <c r="I181" i="7" s="1"/>
  <c r="J179" i="7" s="1"/>
  <c r="J10" i="7" s="1"/>
  <c r="G88" i="7"/>
  <c r="G77" i="7"/>
  <c r="E22" i="8"/>
  <c r="G97" i="6"/>
  <c r="G105" i="6" s="1"/>
  <c r="G96" i="7"/>
  <c r="E165" i="6"/>
  <c r="E165" i="8" s="1"/>
  <c r="J150" i="16"/>
  <c r="Q132" i="16"/>
  <c r="Q150" i="16" s="1"/>
  <c r="I92" i="4"/>
  <c r="Q70" i="6"/>
  <c r="W71" i="7"/>
  <c r="F130" i="15"/>
  <c r="U130" i="15" s="1"/>
  <c r="T133" i="15"/>
  <c r="Q177" i="7"/>
  <c r="U41" i="16"/>
  <c r="U6" i="16" s="1"/>
  <c r="N8" i="16"/>
  <c r="I115" i="4"/>
  <c r="M6" i="7"/>
  <c r="M8" i="7" s="1"/>
  <c r="M158" i="7"/>
  <c r="M177" i="7" s="1"/>
  <c r="I8" i="16"/>
  <c r="I11" i="16" s="1"/>
  <c r="J157" i="6"/>
  <c r="I62" i="4"/>
  <c r="R158" i="7"/>
  <c r="R177" i="7" s="1"/>
  <c r="N132" i="16"/>
  <c r="N150" i="16" s="1"/>
  <c r="J97" i="8"/>
  <c r="J105" i="8" s="1"/>
  <c r="J155" i="8" s="1"/>
  <c r="J7" i="8" s="1"/>
  <c r="I132" i="16"/>
  <c r="I150" i="16" s="1"/>
  <c r="I154" i="16" s="1"/>
  <c r="W151" i="7"/>
  <c r="K157" i="6"/>
  <c r="K6" i="6"/>
  <c r="K8" i="6" s="1"/>
  <c r="F137" i="15"/>
  <c r="U137" i="15" s="1"/>
  <c r="F145" i="15"/>
  <c r="U145" i="15" s="1"/>
  <c r="T142" i="15"/>
  <c r="T143" i="15"/>
  <c r="T121" i="15"/>
  <c r="T126" i="15"/>
  <c r="U115" i="15"/>
  <c r="G123" i="15"/>
  <c r="H123" i="15" s="1"/>
  <c r="G136" i="15"/>
  <c r="H136" i="15" s="1"/>
  <c r="T135" i="15"/>
  <c r="U118" i="15"/>
  <c r="T118" i="15"/>
  <c r="U144" i="15"/>
  <c r="G21" i="8"/>
  <c r="E102" i="15"/>
  <c r="F102" i="15" s="1"/>
  <c r="T136" i="15"/>
  <c r="T115" i="15"/>
  <c r="T144" i="15"/>
  <c r="G21" i="6"/>
  <c r="T139" i="15"/>
  <c r="U143" i="15"/>
  <c r="T128" i="15"/>
  <c r="T123" i="15"/>
  <c r="F131" i="15"/>
  <c r="U131" i="15" s="1"/>
  <c r="E24" i="8"/>
  <c r="U101" i="15"/>
  <c r="J20" i="8" s="1"/>
  <c r="U128" i="15"/>
  <c r="U105" i="15"/>
  <c r="J24" i="8" s="1"/>
  <c r="G121" i="15"/>
  <c r="V121" i="15" s="1"/>
  <c r="T101" i="15"/>
  <c r="I20" i="6" s="1"/>
  <c r="N20" i="6" s="1"/>
  <c r="W21" i="7" s="1"/>
  <c r="W127" i="15"/>
  <c r="U127" i="15"/>
  <c r="T105" i="15"/>
  <c r="I24" i="6" s="1"/>
  <c r="N24" i="6" s="1"/>
  <c r="Q24" i="6" s="1"/>
  <c r="F119" i="15"/>
  <c r="G119" i="15" s="1"/>
  <c r="H119" i="15" s="1"/>
  <c r="F146" i="15"/>
  <c r="G146" i="15" s="1"/>
  <c r="F141" i="15"/>
  <c r="U141" i="15" s="1"/>
  <c r="U117" i="15"/>
  <c r="T122" i="15"/>
  <c r="G125" i="15"/>
  <c r="V125" i="15" s="1"/>
  <c r="G133" i="15"/>
  <c r="H133" i="15" s="1"/>
  <c r="W133" i="15" s="1"/>
  <c r="F138" i="15"/>
  <c r="U138" i="15" s="1"/>
  <c r="F147" i="15"/>
  <c r="G147" i="15" s="1"/>
  <c r="H147" i="15" s="1"/>
  <c r="U124" i="15"/>
  <c r="T127" i="15"/>
  <c r="T125" i="15"/>
  <c r="T117" i="15"/>
  <c r="T114" i="15"/>
  <c r="V127" i="15"/>
  <c r="T140" i="15"/>
  <c r="H117" i="15"/>
  <c r="I117" i="15" s="1"/>
  <c r="X117" i="15" s="1"/>
  <c r="F134" i="15"/>
  <c r="G134" i="15" s="1"/>
  <c r="U142" i="15"/>
  <c r="G116" i="15"/>
  <c r="V116" i="15" s="1"/>
  <c r="T132" i="15"/>
  <c r="U132" i="15"/>
  <c r="T116" i="15"/>
  <c r="T124" i="15"/>
  <c r="E25" i="7"/>
  <c r="E18" i="7"/>
  <c r="E17" i="8"/>
  <c r="E19" i="8"/>
  <c r="E20" i="7"/>
  <c r="E163" i="6"/>
  <c r="E163" i="8" s="1"/>
  <c r="M9" i="8"/>
  <c r="K180" i="8"/>
  <c r="G26" i="7"/>
  <c r="G129" i="15"/>
  <c r="V129" i="15" s="1"/>
  <c r="E111" i="15"/>
  <c r="F111" i="15" s="1"/>
  <c r="E106" i="15"/>
  <c r="F106" i="15" s="1"/>
  <c r="G25" i="8"/>
  <c r="U126" i="15"/>
  <c r="F73" i="9"/>
  <c r="G73" i="9"/>
  <c r="W101" i="15"/>
  <c r="L20" i="8" s="1"/>
  <c r="E20" i="8"/>
  <c r="F53" i="15"/>
  <c r="F57" i="15" s="1"/>
  <c r="E45" i="14" s="1"/>
  <c r="E73" i="9"/>
  <c r="E24" i="7"/>
  <c r="E166" i="6"/>
  <c r="E166" i="8" s="1"/>
  <c r="I53" i="15"/>
  <c r="I55" i="15" s="1"/>
  <c r="H73" i="9"/>
  <c r="Q148" i="15"/>
  <c r="E28" i="7"/>
  <c r="E170" i="6"/>
  <c r="E170" i="8" s="1"/>
  <c r="V101" i="15"/>
  <c r="K20" i="8" s="1"/>
  <c r="J180" i="8"/>
  <c r="E174" i="6"/>
  <c r="E174" i="8" s="1"/>
  <c r="E32" i="7"/>
  <c r="E31" i="8"/>
  <c r="G140" i="15"/>
  <c r="H140" i="15" s="1"/>
  <c r="H142" i="15"/>
  <c r="W142" i="15" s="1"/>
  <c r="K153" i="15"/>
  <c r="N153" i="15" s="1"/>
  <c r="K154" i="15"/>
  <c r="N154" i="15" s="1"/>
  <c r="G122" i="15"/>
  <c r="H128" i="15"/>
  <c r="V128" i="15"/>
  <c r="E29" i="8"/>
  <c r="E30" i="7"/>
  <c r="E172" i="6"/>
  <c r="E172" i="8" s="1"/>
  <c r="I91" i="15"/>
  <c r="H6" i="14" s="1"/>
  <c r="H124" i="15"/>
  <c r="V124" i="15"/>
  <c r="E109" i="15"/>
  <c r="G28" i="8"/>
  <c r="G28" i="6"/>
  <c r="G29" i="7"/>
  <c r="E173" i="6"/>
  <c r="E173" i="8" s="1"/>
  <c r="E31" i="7"/>
  <c r="E30" i="8"/>
  <c r="V144" i="15"/>
  <c r="H144" i="15"/>
  <c r="Q149" i="15"/>
  <c r="G31" i="7"/>
  <c r="G30" i="6"/>
  <c r="H143" i="15"/>
  <c r="V143" i="15"/>
  <c r="T113" i="15"/>
  <c r="F113" i="15"/>
  <c r="G139" i="15"/>
  <c r="U139" i="15"/>
  <c r="U135" i="15"/>
  <c r="G135" i="15"/>
  <c r="F91" i="15"/>
  <c r="E6" i="14" s="1"/>
  <c r="E108" i="15"/>
  <c r="G27" i="8"/>
  <c r="G27" i="6"/>
  <c r="G28" i="7"/>
  <c r="T110" i="15"/>
  <c r="I29" i="6" s="1"/>
  <c r="N29" i="6" s="1"/>
  <c r="F110" i="15"/>
  <c r="I176" i="6"/>
  <c r="E28" i="8"/>
  <c r="E171" i="6"/>
  <c r="E171" i="8" s="1"/>
  <c r="E29" i="7"/>
  <c r="I65" i="8"/>
  <c r="I178" i="8" s="1"/>
  <c r="E64" i="9"/>
  <c r="H64" i="9"/>
  <c r="T7" i="16"/>
  <c r="T8" i="16" s="1"/>
  <c r="T132" i="16"/>
  <c r="T150" i="16" s="1"/>
  <c r="T103" i="15"/>
  <c r="I22" i="6" s="1"/>
  <c r="N22" i="6" s="1"/>
  <c r="F103" i="15"/>
  <c r="L132" i="16"/>
  <c r="L150" i="16" s="1"/>
  <c r="L6" i="16"/>
  <c r="L8" i="16" s="1"/>
  <c r="U114" i="15"/>
  <c r="G114" i="15"/>
  <c r="W64" i="7"/>
  <c r="Q63" i="6"/>
  <c r="V118" i="15"/>
  <c r="H118" i="15"/>
  <c r="Q117" i="6"/>
  <c r="W118" i="7"/>
  <c r="W96" i="7"/>
  <c r="Q95" i="6"/>
  <c r="W165" i="7"/>
  <c r="U175" i="7"/>
  <c r="Q76" i="6"/>
  <c r="M157" i="6"/>
  <c r="M6" i="6"/>
  <c r="M8" i="6" s="1"/>
  <c r="E120" i="15"/>
  <c r="C148" i="15"/>
  <c r="G64" i="9"/>
  <c r="H53" i="15"/>
  <c r="E169" i="6"/>
  <c r="E169" i="8" s="1"/>
  <c r="E26" i="8"/>
  <c r="E27" i="7"/>
  <c r="V132" i="15"/>
  <c r="H132" i="15"/>
  <c r="Q55" i="6"/>
  <c r="T6" i="7"/>
  <c r="T8" i="7" s="1"/>
  <c r="T158" i="7"/>
  <c r="T177" i="7" s="1"/>
  <c r="W77" i="7"/>
  <c r="E99" i="15"/>
  <c r="G19" i="7"/>
  <c r="G18" i="8"/>
  <c r="D19" i="13" s="1"/>
  <c r="G18" i="6"/>
  <c r="C149" i="15"/>
  <c r="E107" i="15"/>
  <c r="G26" i="6"/>
  <c r="G26" i="8"/>
  <c r="G27" i="7"/>
  <c r="U148" i="16"/>
  <c r="U9" i="16" s="1"/>
  <c r="W53" i="7"/>
  <c r="Q52" i="6"/>
  <c r="V126" i="15"/>
  <c r="H126" i="15"/>
  <c r="W56" i="7"/>
  <c r="P6" i="7"/>
  <c r="P8" i="7" s="1"/>
  <c r="P158" i="7"/>
  <c r="P177" i="7" s="1"/>
  <c r="I70" i="4"/>
  <c r="T100" i="15"/>
  <c r="I19" i="6" s="1"/>
  <c r="N19" i="6" s="1"/>
  <c r="F100" i="15"/>
  <c r="T112" i="15"/>
  <c r="I31" i="6" s="1"/>
  <c r="N31" i="6" s="1"/>
  <c r="F112" i="15"/>
  <c r="S158" i="7"/>
  <c r="S177" i="7" s="1"/>
  <c r="S6" i="7"/>
  <c r="S8" i="7" s="1"/>
  <c r="N6" i="7"/>
  <c r="N8" i="7" s="1"/>
  <c r="N158" i="7"/>
  <c r="N177" i="7" s="1"/>
  <c r="U130" i="16"/>
  <c r="U7" i="16" s="1"/>
  <c r="K8" i="7"/>
  <c r="H91" i="15"/>
  <c r="F64" i="9"/>
  <c r="G53" i="15"/>
  <c r="E161" i="6"/>
  <c r="E161" i="8" s="1"/>
  <c r="E19" i="7"/>
  <c r="E18" i="8"/>
  <c r="P8" i="16"/>
  <c r="G98" i="7"/>
  <c r="G106" i="7" s="1"/>
  <c r="P132" i="16"/>
  <c r="P150" i="16" s="1"/>
  <c r="E91" i="15"/>
  <c r="C22" i="15"/>
  <c r="B21" i="15" s="1"/>
  <c r="D64" i="9"/>
  <c r="E53" i="15"/>
  <c r="B20" i="15"/>
  <c r="U66" i="7"/>
  <c r="R6" i="16"/>
  <c r="R8" i="16" s="1"/>
  <c r="R132" i="16"/>
  <c r="R150" i="16" s="1"/>
  <c r="M132" i="16"/>
  <c r="M150" i="16" s="1"/>
  <c r="T104" i="15"/>
  <c r="I23" i="6" s="1"/>
  <c r="N23" i="6" s="1"/>
  <c r="F104" i="15"/>
  <c r="I155" i="8"/>
  <c r="I7" i="8" s="1"/>
  <c r="L158" i="7"/>
  <c r="L177" i="7" s="1"/>
  <c r="L6" i="7"/>
  <c r="L8" i="7" s="1"/>
  <c r="V105" i="15"/>
  <c r="K24" i="8" s="1"/>
  <c r="H105" i="15"/>
  <c r="J7" i="7"/>
  <c r="J8" i="7" s="1"/>
  <c r="J158" i="7"/>
  <c r="J177" i="7" s="1"/>
  <c r="W141" i="7"/>
  <c r="Q140" i="6"/>
  <c r="W104" i="7"/>
  <c r="Q103" i="6"/>
  <c r="L6" i="6"/>
  <c r="L8" i="6" s="1"/>
  <c r="L157" i="6"/>
  <c r="W163" i="7"/>
  <c r="N97" i="6"/>
  <c r="U156" i="7"/>
  <c r="U7" i="7" s="1"/>
  <c r="D32" i="8"/>
  <c r="D33" i="7"/>
  <c r="V115" i="15"/>
  <c r="H115" i="15"/>
  <c r="L97" i="8"/>
  <c r="L105" i="8" s="1"/>
  <c r="L155" i="8" s="1"/>
  <c r="L7" i="8" s="1"/>
  <c r="O6" i="7"/>
  <c r="O8" i="7" s="1"/>
  <c r="O158" i="7"/>
  <c r="O177" i="7" s="1"/>
  <c r="I190" i="8"/>
  <c r="I196" i="8" s="1"/>
  <c r="K158" i="7"/>
  <c r="K177" i="7" s="1"/>
  <c r="D9" i="13" l="1"/>
  <c r="D10" i="13" s="1"/>
  <c r="D11" i="13" s="1"/>
  <c r="E11" i="13" s="1"/>
  <c r="G11" i="13" s="1"/>
  <c r="I11" i="13" s="1"/>
  <c r="U98" i="15"/>
  <c r="J17" i="8" s="1"/>
  <c r="E7" i="13"/>
  <c r="G7" i="13" s="1"/>
  <c r="I7" i="13" s="1"/>
  <c r="V98" i="15"/>
  <c r="K17" i="8" s="1"/>
  <c r="T98" i="15"/>
  <c r="I17" i="6" s="1"/>
  <c r="N17" i="6" s="1"/>
  <c r="W18" i="7" s="1"/>
  <c r="G130" i="15"/>
  <c r="H130" i="15" s="1"/>
  <c r="E28" i="15"/>
  <c r="F28" i="15" s="1"/>
  <c r="J11" i="7"/>
  <c r="I72" i="4"/>
  <c r="I80" i="4" s="1"/>
  <c r="I130" i="4" s="1"/>
  <c r="M180" i="8"/>
  <c r="J181" i="7"/>
  <c r="K179" i="7" s="1"/>
  <c r="K10" i="7" s="1"/>
  <c r="K11" i="7" s="1"/>
  <c r="I180" i="8"/>
  <c r="L180" i="8"/>
  <c r="I6" i="8"/>
  <c r="I8" i="8" s="1"/>
  <c r="J152" i="16"/>
  <c r="J154" i="16" s="1"/>
  <c r="K152" i="16" s="1"/>
  <c r="G137" i="15"/>
  <c r="H137" i="15" s="1"/>
  <c r="G145" i="15"/>
  <c r="V145" i="15" s="1"/>
  <c r="T102" i="15"/>
  <c r="I21" i="6" s="1"/>
  <c r="N21" i="6" s="1"/>
  <c r="W22" i="7" s="1"/>
  <c r="V136" i="15"/>
  <c r="V123" i="15"/>
  <c r="H125" i="15"/>
  <c r="W125" i="15" s="1"/>
  <c r="W25" i="7"/>
  <c r="I133" i="15"/>
  <c r="X133" i="15" s="1"/>
  <c r="H121" i="15"/>
  <c r="W121" i="15" s="1"/>
  <c r="U119" i="15"/>
  <c r="Q20" i="6"/>
  <c r="V133" i="15"/>
  <c r="V147" i="15"/>
  <c r="U146" i="15"/>
  <c r="W117" i="15"/>
  <c r="G141" i="15"/>
  <c r="V141" i="15" s="1"/>
  <c r="G131" i="15"/>
  <c r="V131" i="15" s="1"/>
  <c r="H116" i="15"/>
  <c r="W116" i="15" s="1"/>
  <c r="G33" i="6"/>
  <c r="G33" i="8"/>
  <c r="G34" i="7"/>
  <c r="G32" i="6"/>
  <c r="G32" i="8"/>
  <c r="G33" i="7"/>
  <c r="V119" i="15"/>
  <c r="U134" i="15"/>
  <c r="U147" i="15"/>
  <c r="G138" i="15"/>
  <c r="V138" i="15" s="1"/>
  <c r="T106" i="15"/>
  <c r="I25" i="6" s="1"/>
  <c r="N25" i="6" s="1"/>
  <c r="W26" i="7" s="1"/>
  <c r="H129" i="15"/>
  <c r="I129" i="15" s="1"/>
  <c r="X129" i="15" s="1"/>
  <c r="H44" i="14"/>
  <c r="T111" i="15"/>
  <c r="I30" i="6" s="1"/>
  <c r="N30" i="6" s="1"/>
  <c r="W31" i="7" s="1"/>
  <c r="I142" i="15"/>
  <c r="X142" i="15" s="1"/>
  <c r="D65" i="9"/>
  <c r="G65" i="9"/>
  <c r="E7" i="14"/>
  <c r="F65" i="9"/>
  <c r="F55" i="15"/>
  <c r="E65" i="9"/>
  <c r="H65" i="9"/>
  <c r="I57" i="15"/>
  <c r="H45" i="14" s="1"/>
  <c r="E9" i="13"/>
  <c r="G9" i="13" s="1"/>
  <c r="I9" i="13" s="1"/>
  <c r="V140" i="15"/>
  <c r="W124" i="15"/>
  <c r="I124" i="15"/>
  <c r="X124" i="15" s="1"/>
  <c r="I128" i="15"/>
  <c r="X128" i="15" s="1"/>
  <c r="W128" i="15"/>
  <c r="V122" i="15"/>
  <c r="H122" i="15"/>
  <c r="V134" i="15"/>
  <c r="H134" i="15"/>
  <c r="I98" i="15"/>
  <c r="X98" i="15" s="1"/>
  <c r="M17" i="8" s="1"/>
  <c r="W98" i="15"/>
  <c r="L17" i="8" s="1"/>
  <c r="E44" i="14"/>
  <c r="I119" i="15"/>
  <c r="X119" i="15" s="1"/>
  <c r="W119" i="15"/>
  <c r="G102" i="15"/>
  <c r="U102" i="15"/>
  <c r="J21" i="8" s="1"/>
  <c r="H135" i="15"/>
  <c r="V135" i="15"/>
  <c r="U113" i="15"/>
  <c r="G113" i="15"/>
  <c r="T109" i="15"/>
  <c r="I28" i="6" s="1"/>
  <c r="N28" i="6" s="1"/>
  <c r="F109" i="15"/>
  <c r="G110" i="15"/>
  <c r="U110" i="15"/>
  <c r="J29" i="8" s="1"/>
  <c r="I123" i="15"/>
  <c r="X123" i="15" s="1"/>
  <c r="W123" i="15"/>
  <c r="U106" i="15"/>
  <c r="J25" i="8" s="1"/>
  <c r="G106" i="15"/>
  <c r="H139" i="15"/>
  <c r="V139" i="15"/>
  <c r="W143" i="15"/>
  <c r="I143" i="15"/>
  <c r="X143" i="15" s="1"/>
  <c r="I147" i="15"/>
  <c r="X147" i="15" s="1"/>
  <c r="W147" i="15"/>
  <c r="I9" i="6"/>
  <c r="I180" i="6"/>
  <c r="N176" i="6"/>
  <c r="Q29" i="6"/>
  <c r="W30" i="7"/>
  <c r="T108" i="15"/>
  <c r="I27" i="6" s="1"/>
  <c r="N27" i="6" s="1"/>
  <c r="F108" i="15"/>
  <c r="W136" i="15"/>
  <c r="I136" i="15"/>
  <c r="X136" i="15" s="1"/>
  <c r="W144" i="15"/>
  <c r="I144" i="15"/>
  <c r="X144" i="15" s="1"/>
  <c r="H146" i="15"/>
  <c r="V146" i="15"/>
  <c r="I115" i="15"/>
  <c r="X115" i="15" s="1"/>
  <c r="W115" i="15"/>
  <c r="G55" i="15"/>
  <c r="G57" i="15"/>
  <c r="W118" i="15"/>
  <c r="I118" i="15"/>
  <c r="X118" i="15" s="1"/>
  <c r="W105" i="15"/>
  <c r="L24" i="8" s="1"/>
  <c r="I105" i="15"/>
  <c r="X105" i="15" s="1"/>
  <c r="M24" i="8" s="1"/>
  <c r="D6" i="14"/>
  <c r="D44" i="14"/>
  <c r="G44" i="14"/>
  <c r="G6" i="14"/>
  <c r="Q19" i="6"/>
  <c r="W20" i="7"/>
  <c r="W169" i="7"/>
  <c r="I132" i="15"/>
  <c r="X132" i="15" s="1"/>
  <c r="W132" i="15"/>
  <c r="H114" i="15"/>
  <c r="V114" i="15"/>
  <c r="G104" i="15"/>
  <c r="U104" i="15"/>
  <c r="J23" i="8" s="1"/>
  <c r="C23" i="15"/>
  <c r="B22" i="15" s="1"/>
  <c r="G112" i="15"/>
  <c r="U112" i="15"/>
  <c r="J31" i="8" s="1"/>
  <c r="D20" i="13"/>
  <c r="E19" i="13"/>
  <c r="G19" i="13" s="1"/>
  <c r="I19" i="13" s="1"/>
  <c r="U132" i="16"/>
  <c r="U150" i="16" s="1"/>
  <c r="U154" i="16" s="1"/>
  <c r="H55" i="15"/>
  <c r="H57" i="15"/>
  <c r="T120" i="15"/>
  <c r="T148" i="15" s="1"/>
  <c r="I32" i="6" s="1"/>
  <c r="N32" i="6" s="1"/>
  <c r="E148" i="15"/>
  <c r="E175" i="6"/>
  <c r="E175" i="8" s="1"/>
  <c r="F120" i="15"/>
  <c r="U9" i="7"/>
  <c r="W9" i="7" s="1"/>
  <c r="W175" i="7"/>
  <c r="G103" i="15"/>
  <c r="U103" i="15"/>
  <c r="J22" i="8" s="1"/>
  <c r="I157" i="8"/>
  <c r="I198" i="8" s="1"/>
  <c r="I202" i="8" s="1"/>
  <c r="J200" i="8" s="1"/>
  <c r="G100" i="15"/>
  <c r="U100" i="15"/>
  <c r="J19" i="8" s="1"/>
  <c r="I126" i="15"/>
  <c r="X126" i="15" s="1"/>
  <c r="W126" i="15"/>
  <c r="T99" i="15"/>
  <c r="F99" i="15"/>
  <c r="E149" i="15"/>
  <c r="W98" i="7"/>
  <c r="Q97" i="6"/>
  <c r="N105" i="6"/>
  <c r="G111" i="15"/>
  <c r="U111" i="15"/>
  <c r="J30" i="8" s="1"/>
  <c r="W24" i="7"/>
  <c r="Q23" i="6"/>
  <c r="U6" i="7"/>
  <c r="U8" i="7" s="1"/>
  <c r="U158" i="7"/>
  <c r="U177" i="7" s="1"/>
  <c r="E55" i="15"/>
  <c r="E57" i="15"/>
  <c r="W32" i="7"/>
  <c r="Q31" i="6"/>
  <c r="T107" i="15"/>
  <c r="I26" i="6" s="1"/>
  <c r="N26" i="6" s="1"/>
  <c r="F107" i="15"/>
  <c r="U8" i="16"/>
  <c r="U11" i="16" s="1"/>
  <c r="W140" i="15"/>
  <c r="I140" i="15"/>
  <c r="X140" i="15" s="1"/>
  <c r="W23" i="7"/>
  <c r="Q22" i="6"/>
  <c r="E10" i="13" l="1"/>
  <c r="G10" i="13" s="1"/>
  <c r="I10" i="13" s="1"/>
  <c r="Q17" i="6"/>
  <c r="V130" i="15"/>
  <c r="H145" i="15"/>
  <c r="W145" i="15" s="1"/>
  <c r="K181" i="7"/>
  <c r="L179" i="7" s="1"/>
  <c r="L10" i="7" s="1"/>
  <c r="L11" i="7" s="1"/>
  <c r="I8" i="4"/>
  <c r="I9" i="4" s="1"/>
  <c r="I132" i="4"/>
  <c r="V137" i="15"/>
  <c r="J10" i="16"/>
  <c r="J11" i="16" s="1"/>
  <c r="K10" i="16"/>
  <c r="K11" i="16" s="1"/>
  <c r="K154" i="16"/>
  <c r="L152" i="16" s="1"/>
  <c r="Q21" i="6"/>
  <c r="I125" i="15"/>
  <c r="X125" i="15" s="1"/>
  <c r="I121" i="15"/>
  <c r="X121" i="15" s="1"/>
  <c r="I116" i="15"/>
  <c r="X116" i="15" s="1"/>
  <c r="H141" i="15"/>
  <c r="I141" i="15" s="1"/>
  <c r="X141" i="15" s="1"/>
  <c r="H131" i="15"/>
  <c r="I131" i="15" s="1"/>
  <c r="X131" i="15" s="1"/>
  <c r="H138" i="15"/>
  <c r="I138" i="15" s="1"/>
  <c r="X138" i="15" s="1"/>
  <c r="Q25" i="6"/>
  <c r="W129" i="15"/>
  <c r="Q30" i="6"/>
  <c r="H7" i="14"/>
  <c r="I122" i="15"/>
  <c r="X122" i="15" s="1"/>
  <c r="W122" i="15"/>
  <c r="W134" i="15"/>
  <c r="I134" i="15"/>
  <c r="X134" i="15" s="1"/>
  <c r="Q27" i="6"/>
  <c r="W28" i="7"/>
  <c r="W139" i="15"/>
  <c r="I139" i="15"/>
  <c r="X139" i="15" s="1"/>
  <c r="H106" i="15"/>
  <c r="V106" i="15"/>
  <c r="K25" i="8" s="1"/>
  <c r="G109" i="15"/>
  <c r="U109" i="15"/>
  <c r="J28" i="8" s="1"/>
  <c r="W146" i="15"/>
  <c r="I146" i="15"/>
  <c r="X146" i="15" s="1"/>
  <c r="H110" i="15"/>
  <c r="V110" i="15"/>
  <c r="K29" i="8" s="1"/>
  <c r="W29" i="7"/>
  <c r="Q28" i="6"/>
  <c r="W135" i="15"/>
  <c r="I135" i="15"/>
  <c r="X135" i="15" s="1"/>
  <c r="H102" i="15"/>
  <c r="V102" i="15"/>
  <c r="K21" i="8" s="1"/>
  <c r="G108" i="15"/>
  <c r="U108" i="15"/>
  <c r="J27" i="8" s="1"/>
  <c r="Q176" i="6"/>
  <c r="N9" i="6"/>
  <c r="Q9" i="6" s="1"/>
  <c r="V113" i="15"/>
  <c r="H113" i="15"/>
  <c r="G120" i="15"/>
  <c r="U120" i="15"/>
  <c r="U148" i="15" s="1"/>
  <c r="J32" i="8" s="1"/>
  <c r="F148" i="15"/>
  <c r="G45" i="14"/>
  <c r="G7" i="14"/>
  <c r="D21" i="13"/>
  <c r="E20" i="13"/>
  <c r="G20" i="13" s="1"/>
  <c r="I20" i="13" s="1"/>
  <c r="V112" i="15"/>
  <c r="K31" i="8" s="1"/>
  <c r="H112" i="15"/>
  <c r="F7" i="14"/>
  <c r="F45" i="14"/>
  <c r="Q26" i="6"/>
  <c r="W27" i="7"/>
  <c r="U11" i="7"/>
  <c r="W11" i="7" s="1"/>
  <c r="H111" i="15"/>
  <c r="V111" i="15"/>
  <c r="K30" i="8" s="1"/>
  <c r="I18" i="6"/>
  <c r="T149" i="15"/>
  <c r="V100" i="15"/>
  <c r="K19" i="8" s="1"/>
  <c r="H100" i="15"/>
  <c r="C24" i="15"/>
  <c r="U107" i="15"/>
  <c r="J26" i="8" s="1"/>
  <c r="G107" i="15"/>
  <c r="U181" i="7"/>
  <c r="W181" i="7" s="1"/>
  <c r="W177" i="7"/>
  <c r="G99" i="15"/>
  <c r="F149" i="15"/>
  <c r="U99" i="15"/>
  <c r="H103" i="15"/>
  <c r="V103" i="15"/>
  <c r="K22" i="8" s="1"/>
  <c r="I137" i="15"/>
  <c r="X137" i="15" s="1"/>
  <c r="W137" i="15"/>
  <c r="V104" i="15"/>
  <c r="K23" i="8" s="1"/>
  <c r="H104" i="15"/>
  <c r="W114" i="15"/>
  <c r="I114" i="15"/>
  <c r="I130" i="15"/>
  <c r="X130" i="15" s="1"/>
  <c r="W130" i="15"/>
  <c r="D7" i="14"/>
  <c r="D45" i="14"/>
  <c r="W106" i="7"/>
  <c r="Q105" i="6"/>
  <c r="N155" i="6"/>
  <c r="N180" i="6" s="1"/>
  <c r="Q180" i="6" s="1"/>
  <c r="W33" i="7"/>
  <c r="Q32" i="6"/>
  <c r="L181" i="7" l="1"/>
  <c r="M179" i="7" s="1"/>
  <c r="M10" i="7" s="1"/>
  <c r="M11" i="7" s="1"/>
  <c r="I145" i="15"/>
  <c r="X145" i="15" s="1"/>
  <c r="L10" i="16"/>
  <c r="L11" i="16" s="1"/>
  <c r="L154" i="16"/>
  <c r="M152" i="16" s="1"/>
  <c r="W131" i="15"/>
  <c r="W141" i="15"/>
  <c r="W138" i="15"/>
  <c r="I113" i="15"/>
  <c r="X113" i="15" s="1"/>
  <c r="W113" i="15"/>
  <c r="W102" i="15"/>
  <c r="L21" i="8" s="1"/>
  <c r="I102" i="15"/>
  <c r="X102" i="15" s="1"/>
  <c r="M21" i="8" s="1"/>
  <c r="I106" i="15"/>
  <c r="X106" i="15" s="1"/>
  <c r="M25" i="8" s="1"/>
  <c r="W106" i="15"/>
  <c r="L25" i="8" s="1"/>
  <c r="V108" i="15"/>
  <c r="K27" i="8" s="1"/>
  <c r="H108" i="15"/>
  <c r="W110" i="15"/>
  <c r="L29" i="8" s="1"/>
  <c r="I110" i="15"/>
  <c r="X110" i="15" s="1"/>
  <c r="M29" i="8" s="1"/>
  <c r="H109" i="15"/>
  <c r="V109" i="15"/>
  <c r="K28" i="8" s="1"/>
  <c r="V107" i="15"/>
  <c r="K26" i="8" s="1"/>
  <c r="H107" i="15"/>
  <c r="C25" i="15"/>
  <c r="B24" i="15" s="1"/>
  <c r="W100" i="15"/>
  <c r="L19" i="8" s="1"/>
  <c r="I100" i="15"/>
  <c r="X100" i="15" s="1"/>
  <c r="M19" i="8" s="1"/>
  <c r="W104" i="15"/>
  <c r="L23" i="8" s="1"/>
  <c r="I104" i="15"/>
  <c r="X104" i="15" s="1"/>
  <c r="M23" i="8" s="1"/>
  <c r="V99" i="15"/>
  <c r="H99" i="15"/>
  <c r="G149" i="15"/>
  <c r="I111" i="15"/>
  <c r="X111" i="15" s="1"/>
  <c r="M30" i="8" s="1"/>
  <c r="W111" i="15"/>
  <c r="L30" i="8" s="1"/>
  <c r="I103" i="15"/>
  <c r="X103" i="15" s="1"/>
  <c r="M22" i="8" s="1"/>
  <c r="W103" i="15"/>
  <c r="L22" i="8" s="1"/>
  <c r="E21" i="13"/>
  <c r="G21" i="13" s="1"/>
  <c r="I21" i="13" s="1"/>
  <c r="D22" i="13"/>
  <c r="Q155" i="6"/>
  <c r="W156" i="7"/>
  <c r="N7" i="6"/>
  <c r="L54" i="15"/>
  <c r="L53" i="15"/>
  <c r="X114" i="15"/>
  <c r="J18" i="8"/>
  <c r="J33" i="8" s="1"/>
  <c r="J41" i="8" s="1"/>
  <c r="J65" i="8" s="1"/>
  <c r="J178" i="8" s="1"/>
  <c r="U149" i="15"/>
  <c r="B23" i="15"/>
  <c r="N18" i="6"/>
  <c r="I33" i="6"/>
  <c r="I112" i="15"/>
  <c r="X112" i="15" s="1"/>
  <c r="M31" i="8" s="1"/>
  <c r="W112" i="15"/>
  <c r="L31" i="8" s="1"/>
  <c r="H120" i="15"/>
  <c r="V120" i="15"/>
  <c r="V148" i="15" s="1"/>
  <c r="K32" i="8" s="1"/>
  <c r="G148" i="15"/>
  <c r="M181" i="7" l="1"/>
  <c r="N179" i="7" s="1"/>
  <c r="N10" i="7" s="1"/>
  <c r="N11" i="7" s="1"/>
  <c r="M10" i="16"/>
  <c r="M11" i="16" s="1"/>
  <c r="M154" i="16"/>
  <c r="N152" i="16" s="1"/>
  <c r="I108" i="15"/>
  <c r="X108" i="15" s="1"/>
  <c r="M27" i="8" s="1"/>
  <c r="W108" i="15"/>
  <c r="L27" i="8" s="1"/>
  <c r="W109" i="15"/>
  <c r="L28" i="8" s="1"/>
  <c r="I109" i="15"/>
  <c r="X109" i="15" s="1"/>
  <c r="M28" i="8" s="1"/>
  <c r="L55" i="15"/>
  <c r="J7" i="14" s="1"/>
  <c r="F19" i="15"/>
  <c r="C26" i="15"/>
  <c r="I99" i="15"/>
  <c r="W99" i="15"/>
  <c r="H149" i="15"/>
  <c r="I107" i="15"/>
  <c r="X107" i="15" s="1"/>
  <c r="M26" i="8" s="1"/>
  <c r="W107" i="15"/>
  <c r="L26" i="8" s="1"/>
  <c r="N33" i="6"/>
  <c r="I41" i="6"/>
  <c r="I65" i="6" s="1"/>
  <c r="I178" i="6" s="1"/>
  <c r="J6" i="8"/>
  <c r="J157" i="8"/>
  <c r="W120" i="15"/>
  <c r="W148" i="15" s="1"/>
  <c r="L32" i="8" s="1"/>
  <c r="I120" i="15"/>
  <c r="H148" i="15"/>
  <c r="Q18" i="6"/>
  <c r="W19" i="7"/>
  <c r="W7" i="7"/>
  <c r="Q7" i="6"/>
  <c r="D23" i="13"/>
  <c r="E23" i="13" s="1"/>
  <c r="G23" i="13" s="1"/>
  <c r="I23" i="13" s="1"/>
  <c r="E22" i="13"/>
  <c r="G22" i="13" s="1"/>
  <c r="I22" i="13" s="1"/>
  <c r="K18" i="8"/>
  <c r="K33" i="8" s="1"/>
  <c r="K41" i="8" s="1"/>
  <c r="K65" i="8" s="1"/>
  <c r="K178" i="8" s="1"/>
  <c r="V149" i="15"/>
  <c r="N181" i="7" l="1"/>
  <c r="O179" i="7" s="1"/>
  <c r="O10" i="7" s="1"/>
  <c r="O11" i="7" s="1"/>
  <c r="N10" i="16"/>
  <c r="N11" i="16" s="1"/>
  <c r="N154" i="16"/>
  <c r="O152" i="16" s="1"/>
  <c r="J198" i="8"/>
  <c r="J202" i="8" s="1"/>
  <c r="K200" i="8" s="1"/>
  <c r="J8" i="8"/>
  <c r="X99" i="15"/>
  <c r="I149" i="15"/>
  <c r="W34" i="7"/>
  <c r="Q33" i="6"/>
  <c r="N41" i="6"/>
  <c r="C27" i="15"/>
  <c r="B26" i="15" s="1"/>
  <c r="L18" i="8"/>
  <c r="L33" i="8" s="1"/>
  <c r="L41" i="8" s="1"/>
  <c r="L65" i="8" s="1"/>
  <c r="L178" i="8" s="1"/>
  <c r="W149" i="15"/>
  <c r="K6" i="8"/>
  <c r="K157" i="8"/>
  <c r="X120" i="15"/>
  <c r="X148" i="15" s="1"/>
  <c r="M32" i="8" s="1"/>
  <c r="I148" i="15"/>
  <c r="I157" i="6"/>
  <c r="I6" i="6"/>
  <c r="I8" i="6" s="1"/>
  <c r="B25" i="15"/>
  <c r="F20" i="15"/>
  <c r="H19" i="15"/>
  <c r="I19" i="15" s="1"/>
  <c r="I5" i="6" s="1"/>
  <c r="I4" i="7" s="1"/>
  <c r="O181" i="7" l="1"/>
  <c r="P179" i="7" s="1"/>
  <c r="P181" i="7" s="1"/>
  <c r="Q179" i="7" s="1"/>
  <c r="Q10" i="7" s="1"/>
  <c r="Q11" i="7" s="1"/>
  <c r="O10" i="16"/>
  <c r="O11" i="16" s="1"/>
  <c r="O154" i="16"/>
  <c r="P152" i="16" s="1"/>
  <c r="W42" i="7"/>
  <c r="Q41" i="6"/>
  <c r="N65" i="6"/>
  <c r="N178" i="6" s="1"/>
  <c r="Q178" i="6" s="1"/>
  <c r="M18" i="8"/>
  <c r="M33" i="8" s="1"/>
  <c r="M41" i="8" s="1"/>
  <c r="M65" i="8" s="1"/>
  <c r="M178" i="8" s="1"/>
  <c r="X149" i="15"/>
  <c r="G20" i="15"/>
  <c r="F21" i="15"/>
  <c r="H20" i="15"/>
  <c r="I20" i="15" s="1"/>
  <c r="L6" i="8"/>
  <c r="L157" i="8"/>
  <c r="K198" i="8"/>
  <c r="K202" i="8" s="1"/>
  <c r="L200" i="8" s="1"/>
  <c r="K8" i="8"/>
  <c r="C28" i="15"/>
  <c r="Q181" i="7" l="1"/>
  <c r="R179" i="7" s="1"/>
  <c r="R10" i="7" s="1"/>
  <c r="R11" i="7" s="1"/>
  <c r="P10" i="7"/>
  <c r="P11" i="7" s="1"/>
  <c r="P10" i="16"/>
  <c r="P11" i="16" s="1"/>
  <c r="P154" i="16"/>
  <c r="Q152" i="16" s="1"/>
  <c r="E77" i="9"/>
  <c r="E82" i="9"/>
  <c r="M157" i="8"/>
  <c r="M6" i="8"/>
  <c r="B27" i="15"/>
  <c r="G21" i="15"/>
  <c r="F22" i="15"/>
  <c r="H21" i="15"/>
  <c r="I21" i="15" s="1"/>
  <c r="W66" i="7"/>
  <c r="Q65" i="6"/>
  <c r="N6" i="6"/>
  <c r="N157" i="6"/>
  <c r="B28" i="15"/>
  <c r="L8" i="8"/>
  <c r="L198" i="8"/>
  <c r="L202" i="8" s="1"/>
  <c r="M200" i="8" s="1"/>
  <c r="E87" i="9"/>
  <c r="U97" i="15"/>
  <c r="E24" i="9"/>
  <c r="B8" i="13"/>
  <c r="F62" i="15"/>
  <c r="E43" i="14"/>
  <c r="B20" i="13"/>
  <c r="M97" i="15"/>
  <c r="F97" i="15"/>
  <c r="J12" i="8"/>
  <c r="E5" i="14"/>
  <c r="E42" i="9"/>
  <c r="F77" i="15"/>
  <c r="E6" i="9"/>
  <c r="F52" i="15"/>
  <c r="B34" i="15" l="1"/>
  <c r="V14" i="16" s="1"/>
  <c r="R181" i="7"/>
  <c r="S179" i="7" s="1"/>
  <c r="S10" i="7" s="1"/>
  <c r="S11" i="7" s="1"/>
  <c r="Q10" i="16"/>
  <c r="Q11" i="16" s="1"/>
  <c r="Q154" i="16"/>
  <c r="R152" i="16" s="1"/>
  <c r="F77" i="9"/>
  <c r="F82" i="9"/>
  <c r="W158" i="7"/>
  <c r="Q157" i="6"/>
  <c r="W6" i="7"/>
  <c r="Q6" i="6"/>
  <c r="N8" i="6"/>
  <c r="F23" i="15"/>
  <c r="G22" i="15"/>
  <c r="H22" i="15"/>
  <c r="I22" i="15" s="1"/>
  <c r="M198" i="8"/>
  <c r="M202" i="8" s="1"/>
  <c r="M8" i="8"/>
  <c r="F87" i="9"/>
  <c r="V97" i="15"/>
  <c r="G97" i="15"/>
  <c r="G52" i="15"/>
  <c r="F43" i="14"/>
  <c r="K12" i="8"/>
  <c r="G62" i="15"/>
  <c r="F42" i="9"/>
  <c r="F5" i="14"/>
  <c r="B21" i="13"/>
  <c r="B9" i="13"/>
  <c r="F6" i="9"/>
  <c r="N97" i="15"/>
  <c r="G77" i="15"/>
  <c r="G90" i="15" s="1"/>
  <c r="G91" i="15" s="1"/>
  <c r="F24" i="9"/>
  <c r="S181" i="7" l="1"/>
  <c r="T179" i="7" s="1"/>
  <c r="T10" i="7" s="1"/>
  <c r="T11" i="7" s="1"/>
  <c r="I5" i="16"/>
  <c r="R10" i="16"/>
  <c r="R11" i="16" s="1"/>
  <c r="R154" i="16"/>
  <c r="S152" i="16" s="1"/>
  <c r="F6" i="14"/>
  <c r="F44" i="14"/>
  <c r="G82" i="9"/>
  <c r="G77" i="9"/>
  <c r="G23" i="15"/>
  <c r="H23" i="15"/>
  <c r="I23" i="15" s="1"/>
  <c r="G87" i="9"/>
  <c r="G24" i="9"/>
  <c r="O97" i="15"/>
  <c r="H77" i="15"/>
  <c r="W97" i="15"/>
  <c r="G42" i="9"/>
  <c r="B10" i="13"/>
  <c r="G6" i="9"/>
  <c r="G5" i="14"/>
  <c r="H52" i="15"/>
  <c r="H97" i="15"/>
  <c r="G43" i="14"/>
  <c r="L12" i="8"/>
  <c r="B22" i="13"/>
  <c r="H62" i="15"/>
  <c r="W8" i="7"/>
  <c r="W3" i="7" s="1"/>
  <c r="Q8" i="6"/>
  <c r="Q3" i="6" s="1"/>
  <c r="T181" i="7" l="1"/>
  <c r="S10" i="16"/>
  <c r="S11" i="16" s="1"/>
  <c r="S154" i="16"/>
  <c r="T152" i="16" s="1"/>
  <c r="I13" i="15"/>
  <c r="B3" i="9" s="1"/>
  <c r="H77" i="9"/>
  <c r="H82" i="9"/>
  <c r="H42" i="9"/>
  <c r="I97" i="15"/>
  <c r="P97" i="15"/>
  <c r="I62" i="15"/>
  <c r="H5" i="14"/>
  <c r="M12" i="8"/>
  <c r="B23" i="13"/>
  <c r="G5" i="8"/>
  <c r="B11" i="13"/>
  <c r="H24" i="9"/>
  <c r="H87" i="9"/>
  <c r="H6" i="9"/>
  <c r="I52" i="15"/>
  <c r="H43" i="14"/>
  <c r="X97" i="15"/>
  <c r="I77" i="15"/>
  <c r="T10" i="16" l="1"/>
  <c r="T11" i="16" s="1"/>
  <c r="T154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C3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Sample guidance comment...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B7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greatest number of enrolled 
students are sent.
</t>
        </r>
      </text>
    </comment>
    <comment ref="C7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Using up and down arrows located above and below the scroll bar in the drop-down box may be helpful in "fine tuning" the selection of district.</t>
        </r>
      </text>
    </comment>
    <comment ref="B8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second greatest number of enrolled 
students are sent.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</authors>
  <commentList>
    <comment ref="B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1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14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17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21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25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27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36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B51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52" authorId="0" shapeId="0" xr:uid="{00000000-0006-0000-0400-00000A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53" authorId="0" shapeId="0" xr:uid="{00000000-0006-0000-0400-00000B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56" authorId="0" shapeId="0" xr:uid="{00000000-0006-0000-04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60" authorId="0" shapeId="0" xr:uid="{00000000-0006-0000-0400-00000D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64" authorId="0" shapeId="0" xr:uid="{00000000-0006-0000-0400-00000E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66" authorId="0" shapeId="0" xr:uid="{00000000-0006-0000-0400-00000F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75" authorId="0" shapeId="0" xr:uid="{00000000-0006-0000-0400-000010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D45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46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4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50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54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58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60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69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76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91" authorId="0" shapeId="0" xr:uid="{00000000-0006-0000-0500-00000A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</t>
        </r>
      </text>
    </comment>
    <comment ref="D95" authorId="0" shapeId="0" xr:uid="{00000000-0006-0000-0500-00000B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99" authorId="0" shapeId="0" xr:uid="{00000000-0006-0000-0500-00000C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00" authorId="0" shapeId="0" xr:uid="{00000000-0006-0000-0500-00000D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02" authorId="0" shapeId="0" xr:uid="{00000000-0006-0000-0500-00000E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06" authorId="0" shapeId="0" xr:uid="{00000000-0006-0000-0500-00000F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07" authorId="0" shapeId="0" xr:uid="{00000000-0006-0000-0500-000010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08" authorId="0" shapeId="0" xr:uid="{00000000-0006-0000-0500-000011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14" authorId="0" shapeId="0" xr:uid="{00000000-0006-0000-0500-000012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20" authorId="1" shapeId="0" xr:uid="{00000000-0006-0000-0500-000013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21" authorId="0" shapeId="0" xr:uid="{00000000-0006-0000-0500-000014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22" authorId="0" shapeId="0" xr:uid="{00000000-0006-0000-0500-000015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24" authorId="0" shapeId="0" xr:uid="{00000000-0006-0000-0500-000016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28" authorId="0" shapeId="0" xr:uid="{00000000-0006-0000-0500-000017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D45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46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47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50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54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58" authorId="0" shapeId="0" xr:uid="{00000000-0006-0000-06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60" authorId="0" shapeId="0" xr:uid="{00000000-0006-0000-06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69" authorId="0" shapeId="0" xr:uid="{00000000-0006-0000-0600-000008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76" authorId="0" shapeId="0" xr:uid="{00000000-0006-0000-0600-000009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91" authorId="0" shapeId="0" xr:uid="{00000000-0006-0000-0600-00000A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</t>
        </r>
      </text>
    </comment>
    <comment ref="D95" authorId="0" shapeId="0" xr:uid="{00000000-0006-0000-0600-00000B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99" authorId="0" shapeId="0" xr:uid="{00000000-0006-0000-0600-00000C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00" authorId="0" shapeId="0" xr:uid="{00000000-0006-0000-0600-00000D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02" authorId="0" shapeId="0" xr:uid="{00000000-0006-0000-0600-00000E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06" authorId="0" shapeId="0" xr:uid="{00000000-0006-0000-0600-00000F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07" authorId="0" shapeId="0" xr:uid="{00000000-0006-0000-0600-000010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08" authorId="0" shapeId="0" xr:uid="{00000000-0006-0000-0600-000011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14" authorId="0" shapeId="0" xr:uid="{00000000-0006-0000-0600-000012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20" authorId="1" shapeId="0" xr:uid="{00000000-0006-0000-0600-000013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21" authorId="0" shapeId="0" xr:uid="{00000000-0006-0000-0600-000014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22" authorId="0" shapeId="0" xr:uid="{00000000-0006-0000-0600-000015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24" authorId="0" shapeId="0" xr:uid="{00000000-0006-0000-0600-000016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28" authorId="0" shapeId="0" xr:uid="{00000000-0006-0000-0600-000017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hrubyda</author>
  </authors>
  <commentList>
    <comment ref="D9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G16" authorId="1" shapeId="0" xr:uid="{00000000-0006-0000-0700-000002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These cells contain the Basic Tuition for the Current Year for DISTRICTS selected on tab "2) Enrollment Chart."
For Example:
If this new application is being completed in 2016-17 for a school opening in 2018-19, these cells are populated with the 2017-18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3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D34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Include the SPED additive only (exclude the Basic Tuition which is included in Regular Ed).</t>
        </r>
      </text>
    </comment>
    <comment ref="D70" authorId="1" shapeId="0" xr:uid="{00000000-0006-0000-0700-000006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Head of School
 - Superintendant
 - School Leader
 - Executive Director
 - CEO</t>
        </r>
      </text>
    </comment>
    <comment ref="D71" authorId="1" shapeId="0" xr:uid="{00000000-0006-0000-0700-000007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Principal
 - Vice-Principal
 - Assistant Principal
 - Chief Academic Officer</t>
        </r>
      </text>
    </comment>
    <comment ref="D72" authorId="1" shapeId="0" xr:uid="{00000000-0006-0000-0700-000008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</t>
        </r>
        <r>
          <rPr>
            <sz val="8"/>
            <color indexed="81"/>
            <rFont val="Tahoma"/>
            <family val="2"/>
          </rPr>
          <t xml:space="preserve">
 - Curriculum
 - Instruction
 - Faculty
 - Students
 - Assessment
 - Student Affairs
 - Student Achievement
 - Development</t>
        </r>
      </text>
    </comment>
    <comment ref="D75" authorId="1" shapeId="0" xr:uid="{00000000-0006-0000-0700-000009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D79" authorId="1" shapeId="0" xr:uid="{00000000-0006-0000-0700-00000A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D83" authorId="1" shapeId="0" xr:uid="{00000000-0006-0000-0700-00000B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D85" authorId="1" shapeId="0" xr:uid="{00000000-0006-0000-07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D94" authorId="1" shapeId="0" xr:uid="{00000000-0006-0000-0700-00000D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D101" authorId="1" shapeId="0" xr:uid="{00000000-0006-0000-0700-00000E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Health and Dental
Social Security
Medicare
Unemployment
Other
</t>
        </r>
      </text>
    </comment>
    <comment ref="D116" authorId="1" shapeId="0" xr:uid="{00000000-0006-0000-0700-00000F000000}">
      <text>
        <r>
          <rPr>
            <b/>
            <sz val="8"/>
            <color indexed="81"/>
            <rFont val="Tahoma"/>
            <family val="2"/>
          </rPr>
          <t xml:space="preserve">Examples that fall under this line:
</t>
        </r>
        <r>
          <rPr>
            <sz val="8"/>
            <color indexed="81"/>
            <rFont val="Tahoma"/>
            <family val="2"/>
          </rPr>
          <t>Janitorial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Consultants
 - Assessment
 - Technology
 - Other
Security
Background Screening
Public Relations
</t>
        </r>
      </text>
    </comment>
    <comment ref="D120" authorId="1" shapeId="0" xr:uid="{00000000-0006-0000-0700-000010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Development
Conferences</t>
        </r>
      </text>
    </comment>
    <comment ref="D124" authorId="1" shapeId="0" xr:uid="{00000000-0006-0000-0700-000011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Curriculum
</t>
        </r>
      </text>
    </comment>
    <comment ref="D125" authorId="1" shapeId="0" xr:uid="{00000000-0006-0000-0700-000012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  <family val="2"/>
          </rPr>
          <t>* Includes the Purchase or Lease of  any of the above</t>
        </r>
      </text>
    </comment>
    <comment ref="D127" authorId="1" shapeId="0" xr:uid="{00000000-0006-0000-0700-000013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Hardware
Software
Internet
Wiring
Other</t>
        </r>
      </text>
    </comment>
    <comment ref="D131" authorId="1" shapeId="0" xr:uid="{00000000-0006-0000-0700-000014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Uniforms
Special Events</t>
        </r>
      </text>
    </comment>
    <comment ref="D132" authorId="1" shapeId="0" xr:uid="{00000000-0006-0000-0700-000015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Printing
Postage
Copying
All Other</t>
        </r>
      </text>
    </comment>
    <comment ref="D133" authorId="1" shapeId="0" xr:uid="{00000000-0006-0000-0700-000016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Conferences</t>
        </r>
      </text>
    </comment>
    <comment ref="D139" authorId="1" shapeId="0" xr:uid="{00000000-0006-0000-0700-000017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  <family val="2"/>
          </rPr>
          <t>(If any questions contact the SUNY Charter Schools Institute)</t>
        </r>
      </text>
    </comment>
    <comment ref="D145" authorId="0" shapeId="0" xr:uid="{00000000-0006-0000-0700-000018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6" authorId="1" shapeId="0" xr:uid="{00000000-0006-0000-0700-000019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
Equipment</t>
        </r>
      </text>
    </comment>
    <comment ref="D147" authorId="1" shapeId="0" xr:uid="{00000000-0006-0000-0700-00001A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 Related
</t>
        </r>
        <r>
          <rPr>
            <b/>
            <sz val="8"/>
            <color indexed="81"/>
            <rFont val="Tahoma"/>
            <family val="2"/>
          </rPr>
          <t>* Includes the Purchase or Lease of  any equipment</t>
        </r>
      </text>
    </comment>
    <comment ref="D149" authorId="1" shapeId="0" xr:uid="{00000000-0006-0000-0700-00001B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Electric
Gas
Other</t>
        </r>
      </text>
    </comment>
    <comment ref="E153" authorId="0" shapeId="0" xr:uid="{00000000-0006-0000-0700-00001C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$75,000 should be set aside for Dissolution and it can be spread out over the first THREE years if the school chooses.  If spread out each year should minimally be $25k.  
A note can be added under assumptions describing the breakout.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G17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>These cells contain the Basic Tuition for the Current Year for DISTRICTS selected on tab "2) Enrollment Chart."
For Example:
If this new application is being completed in 2016-17 for a school opening in 2018-19, these cells are populated with the 2017-18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3" authorId="1" shapeId="0" xr:uid="{00000000-0006-0000-08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4" authorId="1" shapeId="0" xr:uid="{00000000-0006-0000-08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D71" authorId="0" shapeId="0" xr:uid="{00000000-0006-0000-0800-000004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Head of School
 - Superintendant
 - School Leader
 - Executive Director
 - CEO</t>
        </r>
      </text>
    </comment>
    <comment ref="D72" authorId="0" shapeId="0" xr:uid="{00000000-0006-0000-0800-000005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Principal
 - Vice-Principal
 - Assistant Principal
 - Chief Academic Officer</t>
        </r>
      </text>
    </comment>
    <comment ref="D73" authorId="0" shapeId="0" xr:uid="{00000000-0006-0000-0800-000006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</t>
        </r>
        <r>
          <rPr>
            <sz val="8"/>
            <color indexed="81"/>
            <rFont val="Tahoma"/>
            <family val="2"/>
          </rPr>
          <t xml:space="preserve">
 - Curriculum
 - Instruction
 - Faculty
 - Students
 - Assessment
 - Student Affairs
 - Student Achievement
 - Development</t>
        </r>
      </text>
    </comment>
    <comment ref="D76" authorId="0" shapeId="0" xr:uid="{00000000-0006-0000-08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D80" authorId="0" shapeId="0" xr:uid="{00000000-0006-0000-08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D84" authorId="0" shapeId="0" xr:uid="{00000000-0006-0000-0800-000009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D86" authorId="0" shapeId="0" xr:uid="{00000000-0006-0000-0800-00000A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D95" authorId="0" shapeId="0" xr:uid="{00000000-0006-0000-0800-00000B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D102" authorId="0" shapeId="0" xr:uid="{00000000-0006-0000-08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Health and Dental
Social Security
Medicare
Unemployment
Other
</t>
        </r>
      </text>
    </comment>
    <comment ref="D117" authorId="0" shapeId="0" xr:uid="{00000000-0006-0000-0800-00000D000000}">
      <text>
        <r>
          <rPr>
            <b/>
            <sz val="8"/>
            <color indexed="81"/>
            <rFont val="Tahoma"/>
            <family val="2"/>
          </rPr>
          <t xml:space="preserve">Examples that fall under this line:
</t>
        </r>
        <r>
          <rPr>
            <sz val="8"/>
            <color indexed="81"/>
            <rFont val="Tahoma"/>
            <family val="2"/>
          </rPr>
          <t>Janitorial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Consultants
 - Assessment
 - Technology
 - Other
Security
Background Screening
Public Relations
</t>
        </r>
      </text>
    </comment>
    <comment ref="D121" authorId="0" shapeId="0" xr:uid="{00000000-0006-0000-0800-00000E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Development
Conferences</t>
        </r>
      </text>
    </comment>
    <comment ref="D125" authorId="0" shapeId="0" xr:uid="{00000000-0006-0000-0800-00000F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Curriculum
</t>
        </r>
      </text>
    </comment>
    <comment ref="D126" authorId="0" shapeId="0" xr:uid="{00000000-0006-0000-0800-000010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  <family val="2"/>
          </rPr>
          <t>* Includes the Purchase or Lease of  any of the above</t>
        </r>
      </text>
    </comment>
    <comment ref="D128" authorId="0" shapeId="0" xr:uid="{00000000-0006-0000-0800-000011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Hardware
Software
Internet
Wiring
Other</t>
        </r>
      </text>
    </comment>
    <comment ref="D132" authorId="0" shapeId="0" xr:uid="{00000000-0006-0000-0800-000012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Uniforms
Special Events</t>
        </r>
      </text>
    </comment>
    <comment ref="D133" authorId="0" shapeId="0" xr:uid="{00000000-0006-0000-0800-000013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Printing
Postage
Copying
All Other</t>
        </r>
      </text>
    </comment>
    <comment ref="D134" authorId="0" shapeId="0" xr:uid="{00000000-0006-0000-0800-000014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Conferences</t>
        </r>
      </text>
    </comment>
    <comment ref="D140" authorId="0" shapeId="0" xr:uid="{00000000-0006-0000-0800-000015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  <family val="2"/>
          </rPr>
          <t>(If any questions contact the SUNY Charter Schools Institute)</t>
        </r>
      </text>
    </comment>
    <comment ref="D146" authorId="1" shapeId="0" xr:uid="{00000000-0006-0000-0800-000016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7" authorId="0" shapeId="0" xr:uid="{00000000-0006-0000-0800-000017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
Equipment</t>
        </r>
      </text>
    </comment>
    <comment ref="D148" authorId="0" shapeId="0" xr:uid="{00000000-0006-0000-0800-000018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 Related
</t>
        </r>
        <r>
          <rPr>
            <b/>
            <sz val="8"/>
            <color indexed="81"/>
            <rFont val="Tahoma"/>
            <family val="2"/>
          </rPr>
          <t>* Includes the Purchase or Lease of  any equipment</t>
        </r>
      </text>
    </comment>
    <comment ref="D150" authorId="0" shapeId="0" xr:uid="{00000000-0006-0000-0800-000019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Electric
Gas
Other</t>
        </r>
      </text>
    </comment>
    <comment ref="E154" authorId="1" shapeId="0" xr:uid="{00000000-0006-0000-0800-00001A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$75,000 should be set aside for Dissolution and it can be spread out over the first THREE years if the school chooses.  If spread out each year should minimally be $25k.  
A note can be added under assumptions describing the breakout.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LeClair, Connor</author>
    <author>hrubyda</author>
  </authors>
  <commentList>
    <comment ref="D9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I15" authorId="1" shapeId="0" xr:uid="{93E2F199-257D-49E3-9110-036C0AA8A9CF}">
      <text>
        <r>
          <rPr>
            <b/>
            <sz val="9"/>
            <color indexed="81"/>
            <rFont val="Tahoma"/>
            <family val="2"/>
          </rPr>
          <t xml:space="preserve">Note: The maximum total percentage increase is 12% over the 5 year charter term and 3% in any single year.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6" authorId="2" shapeId="0" xr:uid="{00000000-0006-0000-0900-000002000000}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>These cells contain the Basic Tuition for the Current Year for DISTRICTS selected on tab "2) Enrollment Chart."
For Example:
If this new application is being completed in 2021-22 for a school opening in 2023-24, these cells are populated with the 2021-22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2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3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G69" authorId="2" shapeId="0" xr:uid="{00000000-0006-0000-0900-000005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Staff FTE for each year should be entered on the tab labled "Staffing"  </t>
        </r>
      </text>
    </comment>
    <comment ref="D70" authorId="2" shapeId="0" xr:uid="{00000000-0006-0000-09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71" authorId="2" shapeId="0" xr:uid="{00000000-0006-0000-09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72" authorId="2" shapeId="0" xr:uid="{00000000-0006-0000-0900-000008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75" authorId="2" shapeId="0" xr:uid="{00000000-0006-0000-0900-000009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79" authorId="2" shapeId="0" xr:uid="{00000000-0006-0000-0900-00000A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83" authorId="2" shapeId="0" xr:uid="{00000000-0006-0000-0900-00000B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85" authorId="2" shapeId="0" xr:uid="{00000000-0006-0000-0900-00000C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94" authorId="2" shapeId="0" xr:uid="{00000000-0006-0000-0900-00000D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101" authorId="2" shapeId="0" xr:uid="{00000000-0006-0000-0900-00000E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116" authorId="2" shapeId="0" xr:uid="{00000000-0006-0000-0900-00000F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DHruby:
</t>
        </r>
      </text>
    </comment>
    <comment ref="D120" authorId="2" shapeId="0" xr:uid="{00000000-0006-0000-0900-000010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124" authorId="2" shapeId="0" xr:uid="{00000000-0006-0000-0900-000011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25" authorId="2" shapeId="0" xr:uid="{00000000-0006-0000-0900-000012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27" authorId="2" shapeId="0" xr:uid="{00000000-0006-0000-0900-000013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31" authorId="2" shapeId="0" xr:uid="{00000000-0006-0000-0900-000014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32" authorId="2" shapeId="0" xr:uid="{00000000-0006-0000-0900-000015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33" authorId="2" shapeId="0" xr:uid="{00000000-0006-0000-0900-000016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39" authorId="2" shapeId="0" xr:uid="{00000000-0006-0000-0900-000017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45" authorId="0" shapeId="0" xr:uid="{00000000-0006-0000-0900-000018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6" authorId="2" shapeId="0" xr:uid="{00000000-0006-0000-0900-000019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47" authorId="2" shapeId="0" xr:uid="{00000000-0006-0000-0900-00001A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49" authorId="2" shapeId="0" xr:uid="{00000000-0006-0000-0900-00001B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53" authorId="2" shapeId="0" xr:uid="{00000000-0006-0000-0900-00001C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  <comment ref="D175" authorId="0" shapeId="0" xr:uid="{00000000-0006-0000-0900-00001D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All Districts after 15th highest enrolled  district go under OTHER
</t>
        </r>
      </text>
    </comment>
  </commentList>
</comments>
</file>

<file path=xl/sharedStrings.xml><?xml version="1.0" encoding="utf-8"?>
<sst xmlns="http://schemas.openxmlformats.org/spreadsheetml/2006/main" count="2719" uniqueCount="1246">
  <si>
    <t>Total Expenses</t>
  </si>
  <si>
    <t>Board Expenses</t>
  </si>
  <si>
    <t>Field Trips</t>
  </si>
  <si>
    <t>Insurance</t>
  </si>
  <si>
    <t>Janitorial</t>
  </si>
  <si>
    <t>Legal</t>
  </si>
  <si>
    <t>Office Expense</t>
  </si>
  <si>
    <t>Security</t>
  </si>
  <si>
    <t>Staff Recruitment</t>
  </si>
  <si>
    <t>Utilities</t>
  </si>
  <si>
    <t>Substitute Teachers</t>
  </si>
  <si>
    <t>Teaching Assistants</t>
  </si>
  <si>
    <t>Specialty Teachers</t>
  </si>
  <si>
    <t>Aides</t>
  </si>
  <si>
    <t>Payroll Taxes</t>
  </si>
  <si>
    <t>Nurse Services</t>
  </si>
  <si>
    <t>Payroll Services</t>
  </si>
  <si>
    <t>Special Ed Services</t>
  </si>
  <si>
    <t>Staff Development</t>
  </si>
  <si>
    <t>Transportation (student)</t>
  </si>
  <si>
    <t>No. of Positions</t>
  </si>
  <si>
    <t>Per Pupil Revenue</t>
  </si>
  <si>
    <t>Net Income</t>
  </si>
  <si>
    <t>Total Revenue</t>
  </si>
  <si>
    <t>REVENUE</t>
  </si>
  <si>
    <t>REVENUES FROM STATE SOURCES</t>
  </si>
  <si>
    <t>Special Education Revenue</t>
  </si>
  <si>
    <t>Grants</t>
  </si>
  <si>
    <t>Stimulus</t>
  </si>
  <si>
    <t>DYCD (Department of Youth and Community Developmt.)</t>
  </si>
  <si>
    <t>Other</t>
  </si>
  <si>
    <t>TOTAL REVENUE FROM STATE SOURCES</t>
  </si>
  <si>
    <t>REVENUE FROM FEDERAL FUNDING</t>
  </si>
  <si>
    <t>IDEA Special Needs</t>
  </si>
  <si>
    <t>Title I</t>
  </si>
  <si>
    <t>Title Funding - Other</t>
  </si>
  <si>
    <t>School Food Service (Free Lunch)</t>
  </si>
  <si>
    <t>Charter School Program (CSP) Planning &amp; Implementation</t>
  </si>
  <si>
    <t xml:space="preserve">Other </t>
  </si>
  <si>
    <t>TOTAL REVENUE FROM FEDERAL SOURCES</t>
  </si>
  <si>
    <t>LOCAL and OTHER REVENUE</t>
  </si>
  <si>
    <t>Contributions and Donations</t>
  </si>
  <si>
    <t>Fundraising</t>
  </si>
  <si>
    <t>Erate Reimbursement</t>
  </si>
  <si>
    <t>Earnings on Investments</t>
  </si>
  <si>
    <t>Interest Income</t>
  </si>
  <si>
    <t>Food Service (Income from meals)</t>
  </si>
  <si>
    <t>Text Book</t>
  </si>
  <si>
    <t>OTHER</t>
  </si>
  <si>
    <t>TOTAL REVENUE FROM LOCAL and OTHER SOURCES</t>
  </si>
  <si>
    <t xml:space="preserve">TOTAL REVENUE </t>
  </si>
  <si>
    <t>EXPENSES</t>
  </si>
  <si>
    <t>Teachers - Regular</t>
  </si>
  <si>
    <t>Teachers - SPED</t>
  </si>
  <si>
    <t>Technology</t>
  </si>
  <si>
    <t xml:space="preserve">Repairs &amp; Maintenance </t>
  </si>
  <si>
    <t>FUNDRAISING</t>
  </si>
  <si>
    <t>TOTAL EXPENSES</t>
  </si>
  <si>
    <t>Equipment / Furniture</t>
  </si>
  <si>
    <t>Food Service / School Lunch</t>
  </si>
  <si>
    <t>Retirement / Pension</t>
  </si>
  <si>
    <t>Student Recruitment / Marketing</t>
  </si>
  <si>
    <t>Student Testing &amp; Assessment</t>
  </si>
  <si>
    <t>Travel (Staff)</t>
  </si>
  <si>
    <t xml:space="preserve">Telephone </t>
  </si>
  <si>
    <t>Student Services - other</t>
  </si>
  <si>
    <t>Special Ed Supplies &amp; Materials</t>
  </si>
  <si>
    <t xml:space="preserve">Accounting / Audit </t>
  </si>
  <si>
    <t>Management Company Fee</t>
  </si>
  <si>
    <t>Other Purchased / Professional / Consulting</t>
  </si>
  <si>
    <t>Titlement Services (i.e. Title I)</t>
  </si>
  <si>
    <t>Fringe / Employee Benefits</t>
  </si>
  <si>
    <t>Textbooks / Workbooks</t>
  </si>
  <si>
    <t>Classroom / Teaching Supplies &amp; Materials</t>
  </si>
  <si>
    <t>Supplies &amp; Materials other</t>
  </si>
  <si>
    <t>Therapists &amp; Counselors</t>
  </si>
  <si>
    <t>School Meals / Lunch</t>
  </si>
  <si>
    <t>TOTAL ADMINISTRATIVE STAFF</t>
  </si>
  <si>
    <t>ADMINISTRATIVE STAFF PERSONNEL COSTS</t>
  </si>
  <si>
    <t>INSTRUCTIONAL PERSONNEL COSTS</t>
  </si>
  <si>
    <t>TOTAL INSTRUCTIONAL</t>
  </si>
  <si>
    <t>NON-INSTRUCTIONAL PERSONNEL COSTS</t>
  </si>
  <si>
    <t>TOTAL NON-INSTRUCTIONAL</t>
  </si>
  <si>
    <t>SUBTOTAL PERSONNEL SERVICE COSTS</t>
  </si>
  <si>
    <t>PAYROLL TAXES AND BENEFITS</t>
  </si>
  <si>
    <t>TOTAL PAYROLL TAXES AND BENEFITS</t>
  </si>
  <si>
    <t>TOTAL PERSONNEL SERVICE COSTS</t>
  </si>
  <si>
    <t>CONTRACTED SERVICES</t>
  </si>
  <si>
    <t>TOTAL CONTRACTED SERVICES</t>
  </si>
  <si>
    <t>SCHOOL OPERATIONS</t>
  </si>
  <si>
    <t>TOTAL SCHOOL OPERATIONS</t>
  </si>
  <si>
    <t>FACILITY OPERATION &amp; MAINTENANCE</t>
  </si>
  <si>
    <t>TOTAL FACILITY OPERATION &amp; MAINTENANCE</t>
  </si>
  <si>
    <t>DEPRECIATION &amp; AMORTIZATION</t>
  </si>
  <si>
    <t>ENROLLMENT - *School Districts Are Linked To Above Entries*</t>
  </si>
  <si>
    <t>TOTAL ENROLLMENT</t>
  </si>
  <si>
    <t>REVENUE PER PUPIL</t>
  </si>
  <si>
    <t>EXPENSES PER PUPIL</t>
  </si>
  <si>
    <t>NET INCOME</t>
  </si>
  <si>
    <t>TOTAL</t>
  </si>
  <si>
    <t>PROGRAM SERVICES</t>
  </si>
  <si>
    <t>SUPPORT SERVICES</t>
  </si>
  <si>
    <t>REGULAR EDUCATION</t>
  </si>
  <si>
    <t>SPECIAL EDUCATION</t>
  </si>
  <si>
    <t>MANAGEMENT &amp; GENERAL</t>
  </si>
  <si>
    <t>DESCRIPTION OF ASSUMPTIONS</t>
  </si>
  <si>
    <t>CFO / Director of Finance</t>
  </si>
  <si>
    <t>Operation / Business Manager</t>
  </si>
  <si>
    <t>Nurse</t>
  </si>
  <si>
    <t>Librarian</t>
  </si>
  <si>
    <t>Custodian</t>
  </si>
  <si>
    <t>Year 1</t>
  </si>
  <si>
    <t>Year 2</t>
  </si>
  <si>
    <t>Year 3</t>
  </si>
  <si>
    <t>Year 4</t>
  </si>
  <si>
    <t>Year 5</t>
  </si>
  <si>
    <t>Per Pupil Revenue Percentage Increase</t>
  </si>
  <si>
    <t>PROJECTED BUDGET / OPERATING PLAN FOR INITIAL CHARTER PERIOD</t>
  </si>
  <si>
    <t>DISSOLUTION ESCROW &amp; RESERVES / CONTIGENCY</t>
  </si>
  <si>
    <t>CASH FLOW ADJUSTMENTS</t>
  </si>
  <si>
    <t>OPERATING ACTIVITIES</t>
  </si>
  <si>
    <t>Example - Add Back Depreciation</t>
  </si>
  <si>
    <t>INVESTMENT ACTIVITIES</t>
  </si>
  <si>
    <t>FINANCING ACTIVITIES</t>
  </si>
  <si>
    <t>Example - Subtract Property and Equipment Expenditures</t>
  </si>
  <si>
    <t>Example - Add Expected Proceeds from a Loan or Line of Credit</t>
  </si>
  <si>
    <t>Total Operating Activities</t>
  </si>
  <si>
    <t>Total Investment Activities</t>
  </si>
  <si>
    <t>Total Financing Activities</t>
  </si>
  <si>
    <t>Beginning Cash Balance</t>
  </si>
  <si>
    <t>ENDING CASH BALANCE</t>
  </si>
  <si>
    <t>Total Cash Flow Adjustments</t>
  </si>
  <si>
    <t>Cash Flow Adjustments</t>
  </si>
  <si>
    <t>District Code</t>
  </si>
  <si>
    <t>School District Name</t>
  </si>
  <si>
    <t>Executive Management</t>
  </si>
  <si>
    <t>Instructional Management</t>
  </si>
  <si>
    <t>Deans, Directors &amp; Coordinators</t>
  </si>
  <si>
    <t>Administrative Staff</t>
  </si>
  <si>
    <t>Contact Name:</t>
  </si>
  <si>
    <t>Contact Email:</t>
  </si>
  <si>
    <t>Contact Phone:</t>
  </si>
  <si>
    <t>START-UP PERIOD</t>
  </si>
  <si>
    <t>Net Income (Before Cash Flow Adjustments)</t>
  </si>
  <si>
    <t>PROJECTED CASH FLOW FOR YEAR ONE OF OPERATIONS</t>
  </si>
  <si>
    <t>PROJECTED BUDGET / OPERATING PLAN FOR PRE-OPENING PERIOD</t>
  </si>
  <si>
    <t>PROJECTED BUDGET / OPERATING PLAN FOR YEAR ONE</t>
  </si>
  <si>
    <t>GRADES</t>
  </si>
  <si>
    <t>K</t>
  </si>
  <si>
    <t>Contact Title:</t>
  </si>
  <si>
    <t>Per Pupil Rate</t>
  </si>
  <si>
    <t>Per Pupil Aid</t>
  </si>
  <si>
    <t>Ending Cash Balance</t>
  </si>
  <si>
    <t>CONTROL SHEET</t>
  </si>
  <si>
    <t>DATA VALIDATION LISTS</t>
  </si>
  <si>
    <t>Year</t>
  </si>
  <si>
    <t>Yr1Start</t>
  </si>
  <si>
    <t>Yr1End</t>
  </si>
  <si>
    <t>SELECTION</t>
  </si>
  <si>
    <t>AcadYrs</t>
  </si>
  <si>
    <t>5 YEARS</t>
  </si>
  <si>
    <t>DVList-AcadYr</t>
  </si>
  <si>
    <t>Selection</t>
  </si>
  <si>
    <t>SELECTED ACADEMIC YEARS TABLE</t>
  </si>
  <si>
    <t>First Academic Year:</t>
  </si>
  <si>
    <t>Charter Funding Alphabetical By NYS School District</t>
  </si>
  <si>
    <t>PRIMARY School District:</t>
  </si>
  <si>
    <t>All Other School Districts</t>
  </si>
  <si>
    <t>hide</t>
  </si>
  <si>
    <t>First Academic Year</t>
  </si>
  <si>
    <t>School Name</t>
  </si>
  <si>
    <t>Contact Name</t>
  </si>
  <si>
    <t>Contact Title</t>
  </si>
  <si>
    <t>Contact Email</t>
  </si>
  <si>
    <t>Contact Phone</t>
  </si>
  <si>
    <t>MESSAGES</t>
  </si>
  <si>
    <t>ENROLLMENT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</si>
  <si>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</si>
  <si>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</si>
  <si>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</si>
  <si>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</si>
  <si>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</si>
  <si>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</si>
  <si>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</si>
  <si>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</si>
  <si>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</si>
  <si>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</si>
  <si>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</si>
  <si>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</si>
  <si>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</si>
  <si>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 Elementary Enrollment</t>
  </si>
  <si>
    <t>Total Middle School Enrollment</t>
  </si>
  <si>
    <t>Total High School Enrollment</t>
  </si>
  <si>
    <t>Total Enrollment</t>
  </si>
  <si>
    <t>Grades</t>
  </si>
  <si>
    <t>Enrollment</t>
  </si>
  <si>
    <t>INSTRUCTIONAL PERSONNEL WAGES</t>
  </si>
  <si>
    <t>NON-INSTRUCTIONAL PERSONNEL WAGES</t>
  </si>
  <si>
    <t>ADMINISTRATIVE PERSONNEL WAGES</t>
  </si>
  <si>
    <t>LEVEL</t>
  </si>
  <si>
    <t>GRADE LEVELS</t>
  </si>
  <si>
    <t>Elementary School</t>
  </si>
  <si>
    <t>Middle School</t>
  </si>
  <si>
    <t>High School</t>
  </si>
  <si>
    <t>ENROLLMENT BY DISTRICT</t>
  </si>
  <si>
    <t>GRADE</t>
  </si>
  <si>
    <t>GRADE SELECTIONS</t>
  </si>
  <si>
    <t>GRADE SUMMARY FORMULAS</t>
  </si>
  <si>
    <t>BY GRADES TOTALS</t>
  </si>
  <si>
    <t>DIFFERENCE CHECK</t>
  </si>
  <si>
    <t>Other District 1:</t>
  </si>
  <si>
    <t>Other District 2:</t>
  </si>
  <si>
    <t>Other District 3:</t>
  </si>
  <si>
    <t>Other District 4:</t>
  </si>
  <si>
    <t>Other District 5:</t>
  </si>
  <si>
    <t>Other District 6:</t>
  </si>
  <si>
    <t>Other District 7:</t>
  </si>
  <si>
    <t>Other District 8:</t>
  </si>
  <si>
    <t>Other District 9:</t>
  </si>
  <si>
    <t>Other District 10:</t>
  </si>
  <si>
    <t>Other District 11:</t>
  </si>
  <si>
    <t>Other District 12:</t>
  </si>
  <si>
    <t>Other District 13:</t>
  </si>
  <si>
    <t>Other District 14:</t>
  </si>
  <si>
    <t>BY DISTRICT TOTALS</t>
  </si>
  <si>
    <t>Concat.</t>
  </si>
  <si>
    <t>YRS</t>
  </si>
  <si>
    <t>% INCR</t>
  </si>
  <si>
    <t>RATE PER PUPIL</t>
  </si>
  <si>
    <t>WEIGHTED AVERAGE DISTRICT 15-49</t>
  </si>
  <si>
    <t>WEIGHTED AVERAGE - ALL DISTRICTS</t>
  </si>
  <si>
    <t>STUDENT ENROLLMENT TOTALS BY YEAR - BY YEAR AND BY DISTRICT</t>
  </si>
  <si>
    <t>WEIGHTED AVERAGES</t>
  </si>
  <si>
    <t>Year 1 No. of Positions</t>
  </si>
  <si>
    <t>PER PUPIL RATE ("PPR") - TABLE DATE</t>
  </si>
  <si>
    <t>FTE</t>
  </si>
  <si>
    <t>Acad Years</t>
  </si>
  <si>
    <t>TAB COLORS</t>
  </si>
  <si>
    <t>Instructions</t>
  </si>
  <si>
    <t>Funding by District</t>
  </si>
  <si>
    <t>CELL COLORS &amp; GUIDANCE COMMENTS</t>
  </si>
  <si>
    <t>DYCD (Department of Youth and Community Development)</t>
  </si>
  <si>
    <t>WAGES</t>
  </si>
  <si>
    <t>TOTAL PERSONNEL SERVICE FTE</t>
  </si>
  <si>
    <t>TOTAL PERSONNEL SERVICE WAGES</t>
  </si>
  <si>
    <t>ADMINISTRATIVE PERSONNEL FTE</t>
  </si>
  <si>
    <t>INSTRUCTIONAL PERSONNEL FTE</t>
  </si>
  <si>
    <t>NON-INSTRUCTIONAL PERSONNEL FTE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</si>
  <si>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</si>
  <si>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</si>
  <si>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</si>
  <si>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</si>
  <si>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</si>
  <si>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</si>
  <si>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</si>
  <si>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</si>
  <si>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</si>
  <si>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</si>
  <si>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</si>
  <si>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</si>
  <si>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ADMINISTRATIVE PERSONNEL COSTS</t>
  </si>
  <si>
    <t xml:space="preserve">FTE No. of Positions </t>
  </si>
  <si>
    <t>Description (e.g. Subtract Property and Equipment Expenditures)</t>
  </si>
  <si>
    <t>Description (e.g. Add Back Depreciation)</t>
  </si>
  <si>
    <t>Description (e.g. Add Expected Proceeds from a Loan)</t>
  </si>
  <si>
    <t xml:space="preserve"> FTE No. of Positions</t>
  </si>
  <si>
    <t>COUNT "Others" from 15-49 =</t>
  </si>
  <si>
    <t>- Enter Year-1 Budget information that includes Program and Support Services detail.</t>
  </si>
  <si>
    <t>- Enter Year-1 Budget information that includes monthly cashflow detail.</t>
  </si>
  <si>
    <t>- Provides description of tabs and input requirements.</t>
  </si>
  <si>
    <t>- Reference table with Per Pupil Revenue for current year.</t>
  </si>
  <si>
    <t>1- GRAY tabs contain the Instructions and the Funding by Districts Table.</t>
  </si>
  <si>
    <t xml:space="preserve">2- BLUE tabs require input of information.  </t>
  </si>
  <si>
    <t>- Enter school name, contact information and planned dates for proposed budgets.</t>
  </si>
  <si>
    <t>- Enter enrollment information on this tab to be automatically populated throughout workbook.</t>
  </si>
  <si>
    <t>- Enter staffing plan information on this tab to be automatically populated throughout workbook.</t>
  </si>
  <si>
    <t>CHARTER ENROLLMENT BY GRADE</t>
  </si>
  <si>
    <t>ESTIMATED ENROLLMENT BY DISTRICT</t>
  </si>
  <si>
    <t>- Enter Budget information for Years 2-5 including Per Pupil Rate increase percentages and Revenue and Expense projections.</t>
  </si>
  <si>
    <t xml:space="preserve"> = Enter information into the light BLUE shaded cells.</t>
  </si>
  <si>
    <t>=  Cells containing RED triangles in the upper right corner contain "guidance comments" on that particular line item.  Please "mouse-over" the triangle to reveal each comment.</t>
  </si>
  <si>
    <t>ANNUAL ENROLLMENT BY DISTRICT TOTALS</t>
  </si>
  <si>
    <t>Enrollment by Grade vs Enrollment by District (should = 0)</t>
  </si>
  <si>
    <t>Salary/Incr %</t>
  </si>
  <si>
    <t>Description of Assumptions</t>
  </si>
  <si>
    <t>STAFFING PLAN
WAGES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</si>
  <si>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Enter the number of planned full-time equivalent ("FTE") positions
in each category for each charter year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</si>
  <si>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Enter the proposed </t>
    </r>
    <r>
      <rPr>
        <i/>
        <u/>
        <sz val="11.5"/>
        <rFont val="Calibri"/>
        <family val="2"/>
        <scheme val="minor"/>
      </rPr>
      <t>average salary</t>
    </r>
    <r>
      <rPr>
        <i/>
        <sz val="11.5"/>
        <rFont val="Calibri"/>
        <family val="2"/>
        <scheme val="minor"/>
      </rPr>
      <t xml:space="preserve"> for each category and the anticipated
</t>
    </r>
    <r>
      <rPr>
        <i/>
        <u/>
        <sz val="11.5"/>
        <rFont val="Calibri"/>
        <family val="2"/>
        <scheme val="minor"/>
      </rPr>
      <t>yearly increase percentages</t>
    </r>
    <r>
      <rPr>
        <i/>
        <sz val="11.5"/>
        <rFont val="Calibri"/>
        <family val="2"/>
        <scheme val="minor"/>
      </rPr>
      <t xml:space="preserve">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</si>
  <si>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Concisely state the assumptions that are being made for personnel wages in the section provided below.</t>
    </r>
  </si>
  <si>
    <r>
      <rPr>
        <b/>
        <i/>
        <sz val="11.5"/>
        <rFont val="Calibri"/>
        <family val="2"/>
        <scheme val="minor"/>
      </rPr>
      <t>NOTE:</t>
    </r>
    <r>
      <rPr>
        <i/>
        <sz val="11.5"/>
        <rFont val="Calibri"/>
        <family val="2"/>
        <scheme val="minor"/>
      </rPr>
      <t xml:space="preserve"> For all 5-Years of FTE/Staffing detail please see the 'Staffing' tab of this file.  </t>
    </r>
  </si>
  <si>
    <t>DISTRICT NAME(S)</t>
  </si>
  <si>
    <t>PRIMARY/OTHER</t>
  </si>
  <si>
    <t>FTE No. of Positions</t>
  </si>
  <si>
    <t>PROJECTED CASH FLOW FOR SCHOOLS PROPOSING TO OPEN IN THE SECOND YEAR FOLLOWING PROPOSAL SUBMISSION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</si>
  <si>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for the 1-Year Budget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</si>
  <si>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the assumptions that are being made for personnel
FTE levels in the section provided below.</t>
    </r>
  </si>
  <si>
    <t>YEAR 1 BUDGET AND ASSUMPTION</t>
  </si>
  <si>
    <r>
      <rPr>
        <b/>
        <i/>
        <sz val="11.5"/>
        <rFont val="Calibri"/>
        <family val="2"/>
        <scheme val="minor"/>
      </rPr>
      <t>*NOTE:</t>
    </r>
    <r>
      <rPr>
        <sz val="11.5"/>
        <rFont val="Calibri"/>
        <family val="2"/>
        <scheme val="minor"/>
      </rPr>
      <t xml:space="preserve"> </t>
    </r>
    <r>
      <rPr>
        <i/>
        <sz val="11.5"/>
        <rFont val="Calibri"/>
        <family val="2"/>
        <scheme val="minor"/>
      </rPr>
      <t>Projected Five Year Budget on this tab should be
 for the first five years of actual operations.</t>
    </r>
  </si>
  <si>
    <t>5 YEAR BUDGET AND CASH FLOW ADJUSTMENTS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</si>
  <si>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in the section provided below.</t>
    </r>
  </si>
  <si>
    <t>PRE-OPENING CASH FLOW 1-YEAR</t>
  </si>
  <si>
    <r>
      <t xml:space="preserve">YEAR 1 CASH FLOW
</t>
    </r>
    <r>
      <rPr>
        <b/>
        <i/>
        <sz val="11"/>
        <rFont val="Calibri"/>
        <family val="2"/>
        <scheme val="minor"/>
      </rPr>
      <t>(FIRST YEAR OF CHARTER)</t>
    </r>
  </si>
  <si>
    <t>- Enter Pre-Opening Cash Flow information on this tab only if opening in the second year following the application submission with a 1-year preopening period.</t>
  </si>
  <si>
    <t>Change in Net Enrollment from Prior Year (Count)</t>
  </si>
  <si>
    <t>Change in Net Enrollment from Prior Year (Percent)</t>
  </si>
  <si>
    <t>Anticipated rate of attrition (Percent)</t>
  </si>
  <si>
    <t>NUMBER OF CLASSES BY GRADE</t>
  </si>
  <si>
    <t>AVERAGE NUMBER OF STUDENTS PER CLASS BY GRADE</t>
  </si>
  <si>
    <t>SUMMARY AND OTHER INFORMATION</t>
  </si>
  <si>
    <t>ADDITIONAL NOTES/COMMENTS</t>
  </si>
  <si>
    <t>1) School Information</t>
  </si>
  <si>
    <t>2) Enrollment Chart</t>
  </si>
  <si>
    <t>3) Staffing Plan</t>
  </si>
  <si>
    <t>4) Pre-Opening Period Budget</t>
  </si>
  <si>
    <t>SUM</t>
  </si>
  <si>
    <t>1st Largest Enrollment</t>
  </si>
  <si>
    <t>2nd Largest Enrollment</t>
  </si>
  <si>
    <t>NonSelectedSchools</t>
  </si>
  <si>
    <t>Rows</t>
  </si>
  <si>
    <r>
      <t>UNIQUE DROP DOWN LIST</t>
    </r>
    <r>
      <rPr>
        <i/>
        <u/>
        <sz val="11.5"/>
        <color rgb="FFFF0000"/>
        <rFont val="Calibri"/>
        <family val="2"/>
        <scheme val="minor"/>
      </rPr>
      <t xml:space="preserve"> (Array Formula - requires Ctrl-Shift-Enter)</t>
    </r>
  </si>
  <si>
    <t>4) Update  "Countif" formula in Column C (helper formula for Array Formula to use)</t>
  </si>
  <si>
    <r>
      <t xml:space="preserve">3) Press </t>
    </r>
    <r>
      <rPr>
        <b/>
        <u val="singleAccounting"/>
        <sz val="11.5"/>
        <rFont val="Calibri"/>
        <family val="2"/>
        <scheme val="minor"/>
      </rPr>
      <t>"Ctrl-Shift-Enter"</t>
    </r>
    <r>
      <rPr>
        <sz val="11.5"/>
        <rFont val="Calibri"/>
        <family val="2"/>
        <scheme val="minor"/>
      </rPr>
      <t xml:space="preserve"> to enter Array Formula (important!)</t>
    </r>
  </si>
  <si>
    <t>5-YEAR FISCAL IMPACT REPORT</t>
  </si>
  <si>
    <t>A</t>
  </si>
  <si>
    <t>B</t>
  </si>
  <si>
    <t>C</t>
  </si>
  <si>
    <t>E</t>
  </si>
  <si>
    <t>G</t>
  </si>
  <si>
    <t>Operational
Year</t>
  </si>
  <si>
    <t>Enrollment (Number of Students)</t>
  </si>
  <si>
    <t>Other District Revenue (SPED Funding, Food Service, Grants, Etc.)</t>
  </si>
  <si>
    <t>Total Funding to Charter School From District</t>
  </si>
  <si>
    <r>
      <rPr>
        <b/>
        <sz val="11.5"/>
        <rFont val="Calibri"/>
        <family val="2"/>
        <scheme val="minor"/>
      </rPr>
      <t>D</t>
    </r>
    <r>
      <rPr>
        <sz val="11.5"/>
        <rFont val="Calibri"/>
        <family val="2"/>
        <scheme val="minor"/>
      </rPr>
      <t xml:space="preserve">
( B X C )</t>
    </r>
  </si>
  <si>
    <r>
      <t xml:space="preserve">F
</t>
    </r>
    <r>
      <rPr>
        <sz val="11.5"/>
        <rFont val="Calibri"/>
        <family val="2"/>
        <scheme val="minor"/>
      </rPr>
      <t>( D + E )</t>
    </r>
  </si>
  <si>
    <r>
      <t xml:space="preserve">H
</t>
    </r>
    <r>
      <rPr>
        <sz val="11.5"/>
        <rFont val="Calibri"/>
        <family val="2"/>
        <scheme val="minor"/>
      </rPr>
      <t xml:space="preserve">( F </t>
    </r>
    <r>
      <rPr>
        <sz val="11.5"/>
        <rFont val="Calibri"/>
        <family val="2"/>
      </rPr>
      <t>÷</t>
    </r>
    <r>
      <rPr>
        <sz val="11.5"/>
        <rFont val="Calibri"/>
        <family val="2"/>
        <scheme val="minor"/>
      </rPr>
      <t xml:space="preserve"> G )</t>
    </r>
  </si>
  <si>
    <t xml:space="preserve">DESCRIPTION OF SOURCE FOR PRIMARY DISTRICT'S OPERATING BUDGET: </t>
  </si>
  <si>
    <t>OTHER NOTES:</t>
  </si>
  <si>
    <t>Please complete entering all information on tab - "2) Enrollment Chart"</t>
  </si>
  <si>
    <t>Please enter school name on tab - "1) School Information"</t>
  </si>
  <si>
    <t>Please complete entering all information  on tab - "1) School Information"</t>
  </si>
  <si>
    <t>Budgeted Student Enrollment</t>
  </si>
  <si>
    <t>To determine  district with largest enrollment over term</t>
  </si>
  <si>
    <t>TOTAL Per Pupil Revenue</t>
  </si>
  <si>
    <t>(Weighted Avg.)</t>
  </si>
  <si>
    <t>Total "Other Districts"</t>
  </si>
  <si>
    <t>PER PUPIL REVENUE BY DISTRICT</t>
  </si>
  <si>
    <t>BASIC TUITION</t>
  </si>
  <si>
    <t>RATE PER PUPIL - (Includes Annual Increase Percentages)</t>
  </si>
  <si>
    <r>
      <t>*</t>
    </r>
    <r>
      <rPr>
        <b/>
        <i/>
        <sz val="11"/>
        <rFont val="Calibri"/>
        <family val="2"/>
        <scheme val="minor"/>
      </rPr>
      <t>NOTE:</t>
    </r>
    <r>
      <rPr>
        <b/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>Please enter "Description of Assumptions" on tab "4) Pre-Opening Period Budget."</t>
    </r>
  </si>
  <si>
    <t>* Totals (Column U) for all lines above Cash Flow Adjustments should equal the Totals (Column N) on tab "7) Year 1 Budget &amp; Assumptions."</t>
  </si>
  <si>
    <t>Other District 3</t>
  </si>
  <si>
    <t>Other District 4</t>
  </si>
  <si>
    <t>Other District 5</t>
  </si>
  <si>
    <t>Other District 6</t>
  </si>
  <si>
    <t>Other District 7</t>
  </si>
  <si>
    <t>Other District 8</t>
  </si>
  <si>
    <t>Other District 9</t>
  </si>
  <si>
    <t>Other District 10</t>
  </si>
  <si>
    <t>Other District 11</t>
  </si>
  <si>
    <t>Other District 12</t>
  </si>
  <si>
    <t>Other District 13</t>
  </si>
  <si>
    <t>Other District 14</t>
  </si>
  <si>
    <t>Other District 15</t>
  </si>
  <si>
    <t>Other District 16</t>
  </si>
  <si>
    <t>Other District 17</t>
  </si>
  <si>
    <t>Other District 18</t>
  </si>
  <si>
    <t>Other District 19</t>
  </si>
  <si>
    <t>Other District 20</t>
  </si>
  <si>
    <t>Other District 21</t>
  </si>
  <si>
    <t>Other District 22</t>
  </si>
  <si>
    <t>Other District 23</t>
  </si>
  <si>
    <t>Other District 24</t>
  </si>
  <si>
    <t>Other District 25</t>
  </si>
  <si>
    <t>Other District 26</t>
  </si>
  <si>
    <t>Other District 27</t>
  </si>
  <si>
    <t>Other District 28</t>
  </si>
  <si>
    <t>Other District 29</t>
  </si>
  <si>
    <t>Other District 30</t>
  </si>
  <si>
    <t>Other District 31</t>
  </si>
  <si>
    <t>Other District 32</t>
  </si>
  <si>
    <t>Other District 33</t>
  </si>
  <si>
    <t>Other District 34</t>
  </si>
  <si>
    <t>Other District 35</t>
  </si>
  <si>
    <t>Other District 36</t>
  </si>
  <si>
    <t>Other District 37</t>
  </si>
  <si>
    <t>Other District 38</t>
  </si>
  <si>
    <t>Other District 39</t>
  </si>
  <si>
    <t>Other District 40</t>
  </si>
  <si>
    <t>Other District 41</t>
  </si>
  <si>
    <t>Other District 42</t>
  </si>
  <si>
    <t>Other District 43</t>
  </si>
  <si>
    <t>Other District 44</t>
  </si>
  <si>
    <t>Other District 45</t>
  </si>
  <si>
    <t>Other District 46</t>
  </si>
  <si>
    <t>Other District 47</t>
  </si>
  <si>
    <t>Other District 48</t>
  </si>
  <si>
    <t>Other District 49</t>
  </si>
  <si>
    <t>Other District 50</t>
  </si>
  <si>
    <t>STAFFING</t>
  </si>
  <si>
    <t>Error Checking</t>
  </si>
  <si>
    <t>Message</t>
  </si>
  <si>
    <t>#</t>
  </si>
  <si>
    <t>On Tab 2, please enter enrollment data for ALL years AND correct entries where Grade Totals ≠ District Totals.</t>
  </si>
  <si>
    <t xml:space="preserve">Please enter enrollment data for ALL years on Tab 2.  </t>
  </si>
  <si>
    <t>Please correct entries where Grade Totals ≠ District Totals on Tab 2.</t>
  </si>
  <si>
    <t>* (Sum of Charter School Basic Tuition and Supplemental Basic Tuition)</t>
  </si>
  <si>
    <r>
      <t>ENROLLMENT</t>
    </r>
    <r>
      <rPr>
        <sz val="11.5"/>
        <rFont val="Calibri"/>
        <family val="2"/>
        <scheme val="minor"/>
      </rPr>
      <t xml:space="preserve"> (</t>
    </r>
    <r>
      <rPr>
        <i/>
        <sz val="11.5"/>
        <rFont val="Calibri"/>
        <family val="2"/>
        <scheme val="minor"/>
      </rPr>
      <t>Charter School</t>
    </r>
    <r>
      <rPr>
        <sz val="11.5"/>
        <rFont val="Calibri"/>
        <family val="2"/>
        <scheme val="minor"/>
      </rPr>
      <t>)</t>
    </r>
  </si>
  <si>
    <t>Error Checking (Comparison to Tabs 7 &amp; 9)</t>
  </si>
  <si>
    <t>Error Checking (Comparison to Tabs 8 &amp; 9)</t>
  </si>
  <si>
    <t>CHART TO STRINGS CONVERSION</t>
  </si>
  <si>
    <t>Pre-Opening Period:</t>
  </si>
  <si>
    <t>ENTER NUMBER OF SCHOOL DISTRICTS ANTICIPATED: --&gt;</t>
  </si>
  <si>
    <t>PRIMARY SENDING SCHOOL DISTRICT</t>
  </si>
  <si>
    <t>DISTRICT'S ANNUAL TOTAL OPERATING BUDGET</t>
  </si>
  <si>
    <t>SECONDARY SENDING SCHOOL DISTRICT</t>
  </si>
  <si>
    <r>
      <t xml:space="preserve">DESCRIPTION OF SOURCE FOR DISTRICT'S OPERATING BUDGET
</t>
    </r>
    <r>
      <rPr>
        <sz val="11.5"/>
        <rFont val="Calibri"/>
        <family val="2"/>
        <scheme val="minor"/>
      </rPr>
      <t>(Include web address if available)</t>
    </r>
  </si>
  <si>
    <r>
      <rPr>
        <b/>
        <sz val="11.5"/>
        <rFont val="Calibri"/>
        <family val="2"/>
        <scheme val="minor"/>
      </rPr>
      <t>←</t>
    </r>
    <r>
      <rPr>
        <sz val="11.5"/>
        <rFont val="Calibri"/>
        <family val="2"/>
        <scheme val="minor"/>
      </rPr>
      <t xml:space="preserve">This row does </t>
    </r>
    <r>
      <rPr>
        <b/>
        <sz val="11.5"/>
        <rFont val="Calibri"/>
        <family val="2"/>
        <scheme val="minor"/>
      </rPr>
      <t>Not</t>
    </r>
    <r>
      <rPr>
        <sz val="11.5"/>
        <rFont val="Calibri"/>
        <family val="2"/>
        <scheme val="minor"/>
      </rPr>
      <t xml:space="preserve"> have an Array Formula.</t>
    </r>
  </si>
  <si>
    <t>- "Fiscal Impact" report showing effect on primary school district from which the majority of students are enrolled.</t>
  </si>
  <si>
    <t>Building and Land Rent / Lease / Facility Finance Interest</t>
  </si>
  <si>
    <r>
      <t xml:space="preserve">INFORMATION COMPLETION </t>
    </r>
    <r>
      <rPr>
        <u/>
        <sz val="11.5"/>
        <rFont val="Calibri"/>
        <family val="2"/>
        <scheme val="minor"/>
      </rPr>
      <t>(tab "1) School Information"</t>
    </r>
  </si>
  <si>
    <t>Form Display Options (Based upon User-Selected First Academic Year)</t>
  </si>
  <si>
    <t>5 Year Charter Period</t>
  </si>
  <si>
    <t>User entry</t>
  </si>
  <si>
    <t>Calculated</t>
  </si>
  <si>
    <t>Pre-Opening Period</t>
  </si>
  <si>
    <t>Pre-Opening Year Selection List</t>
  </si>
  <si>
    <t>First Academic Year Selection List</t>
  </si>
  <si>
    <r>
      <t>(Determined via formula…</t>
    </r>
    <r>
      <rPr>
        <b/>
        <i/>
        <sz val="11.5"/>
        <rFont val="Calibri"/>
        <family val="2"/>
        <scheme val="minor"/>
      </rPr>
      <t>VERIFY</t>
    </r>
    <r>
      <rPr>
        <sz val="11.5"/>
        <rFont val="Calibri"/>
        <family val="2"/>
        <scheme val="minor"/>
      </rPr>
      <t>!)</t>
    </r>
  </si>
  <si>
    <t>Districts</t>
  </si>
  <si>
    <t>Choice</t>
  </si>
  <si>
    <t>Determines Largest Enrollment over Term of Charter</t>
  </si>
  <si>
    <r>
      <t xml:space="preserve">Select grade 5 level from dropdown list </t>
    </r>
    <r>
      <rPr>
        <sz val="11.5"/>
        <rFont val="Calibri"/>
        <family val="2"/>
      </rPr>
      <t>→</t>
    </r>
  </si>
  <si>
    <r>
      <t xml:space="preserve">Select from dropdown list </t>
    </r>
    <r>
      <rPr>
        <sz val="11.5"/>
        <rFont val="Calibri"/>
        <family val="2"/>
      </rPr>
      <t>→</t>
    </r>
  </si>
  <si>
    <r>
      <t xml:space="preserve">Select from drop-down list </t>
    </r>
    <r>
      <rPr>
        <b/>
        <sz val="11.5"/>
        <rFont val="Calibri"/>
        <family val="2"/>
      </rPr>
      <t>→</t>
    </r>
  </si>
  <si>
    <t>Select from drop-down list →</t>
  </si>
  <si>
    <t>IMPORTANT NOTE:   ARRAY FORMULAS (requires special formatting/entry)</t>
  </si>
  <si>
    <r>
      <rPr>
        <b/>
        <sz val="11.5"/>
        <rFont val="Calibri"/>
        <family val="2"/>
      </rPr>
      <t>↓</t>
    </r>
    <r>
      <rPr>
        <b/>
        <sz val="11.5"/>
        <rFont val="Calibri"/>
        <family val="2"/>
        <scheme val="minor"/>
      </rPr>
      <t>ARRAY FORMULAS in Column B (</t>
    </r>
    <r>
      <rPr>
        <b/>
        <i/>
        <sz val="11.5"/>
        <rFont val="Calibri"/>
        <family val="2"/>
        <scheme val="minor"/>
      </rPr>
      <t>See note above</t>
    </r>
    <r>
      <rPr>
        <b/>
        <sz val="11.5"/>
        <rFont val="Calibri"/>
        <family val="2"/>
        <scheme val="minor"/>
      </rPr>
      <t>!)</t>
    </r>
  </si>
  <si>
    <t>These array formulas must be updated if updating of the "Funding By District" table changes the number of districts.</t>
  </si>
  <si>
    <t>Used to create dropdown list of districts on tab 2) Enrollment Chart, and allows a district to be selected 1 time only.</t>
  </si>
  <si>
    <r>
      <t xml:space="preserve">1) Select entire </t>
    </r>
    <r>
      <rPr>
        <i/>
        <sz val="11.5"/>
        <rFont val="Calibri"/>
        <family val="2"/>
        <scheme val="minor"/>
      </rPr>
      <t>Array Formula</t>
    </r>
    <r>
      <rPr>
        <i/>
        <u val="singleAccounting"/>
        <sz val="11.5"/>
        <rFont val="Calibri"/>
        <family val="2"/>
        <scheme val="minor"/>
      </rPr>
      <t xml:space="preserve"> Range</t>
    </r>
    <r>
      <rPr>
        <sz val="11.5"/>
        <rFont val="Calibri"/>
        <family val="2"/>
        <scheme val="minor"/>
      </rPr>
      <t xml:space="preserve"> in Column B (# of rows = # of Districts in table)</t>
    </r>
  </si>
  <si>
    <t>2) Press F2 to edit formula (when adding/deleting school district rows)</t>
  </si>
  <si>
    <t>5) Copy "Helper" formulas in Row C "Rows" to match the number of array formulas to in Column B "NonSelectedSchools."</t>
  </si>
  <si>
    <t>http://www.contextures.com/xlDataVal03.html</t>
  </si>
  <si>
    <t>See Website for technique:</t>
  </si>
  <si>
    <t>Projected Impact (% of District's Total Budget)</t>
  </si>
  <si>
    <t>enter school name here</t>
  </si>
  <si>
    <t>enter name</t>
  </si>
  <si>
    <t>enter title</t>
  </si>
  <si>
    <t>enter email address</t>
  </si>
  <si>
    <t>enter phone number</t>
  </si>
  <si>
    <t>Select grade 5 level from dropdown list →</t>
  </si>
  <si>
    <t>Ungraded</t>
  </si>
  <si>
    <t>Total Ungraded Enrollment</t>
  </si>
  <si>
    <t>- Enter "description of assumptions" for the Pre-Opening Budget on this tab only; the numbers are automatically populated using input from tab 5 or tab 6.</t>
  </si>
  <si>
    <t>AGE RANGE</t>
  </si>
  <si>
    <t>MAX PPR INCR %</t>
  </si>
  <si>
    <t>PPR Percentage Increase - Input Error Message</t>
  </si>
  <si>
    <t>NYC DoE Rental Assistance</t>
  </si>
  <si>
    <t>080101</t>
  </si>
  <si>
    <t>010100</t>
  </si>
  <si>
    <t>020101</t>
  </si>
  <si>
    <t>040302</t>
  </si>
  <si>
    <t>020601</t>
  </si>
  <si>
    <t>050100</t>
  </si>
  <si>
    <t>090201</t>
  </si>
  <si>
    <t>080201</t>
  </si>
  <si>
    <t>090301</t>
  </si>
  <si>
    <t>020801</t>
  </si>
  <si>
    <t>061001</t>
  </si>
  <si>
    <t>010201</t>
  </si>
  <si>
    <t>010306</t>
  </si>
  <si>
    <t>030200</t>
  </si>
  <si>
    <t>022902</t>
  </si>
  <si>
    <t>062301</t>
  </si>
  <si>
    <t>021102</t>
  </si>
  <si>
    <t>060401</t>
  </si>
  <si>
    <t>050401</t>
  </si>
  <si>
    <t>042302</t>
  </si>
  <si>
    <t>060503</t>
  </si>
  <si>
    <t>090601</t>
  </si>
  <si>
    <t>030101</t>
  </si>
  <si>
    <t>030701</t>
  </si>
  <si>
    <t>060701</t>
  </si>
  <si>
    <t>010500</t>
  </si>
  <si>
    <t>022302</t>
  </si>
  <si>
    <t>031301</t>
  </si>
  <si>
    <t>060800</t>
  </si>
  <si>
    <t>040901</t>
  </si>
  <si>
    <t>070600</t>
  </si>
  <si>
    <t>070902</t>
  </si>
  <si>
    <t>061101</t>
  </si>
  <si>
    <t>022001</t>
  </si>
  <si>
    <t>061503</t>
  </si>
  <si>
    <t>041101</t>
  </si>
  <si>
    <t>062201</t>
  </si>
  <si>
    <t>060301</t>
  </si>
  <si>
    <t>021601</t>
  </si>
  <si>
    <t>020702</t>
  </si>
  <si>
    <t>081401</t>
  </si>
  <si>
    <t>042801</t>
  </si>
  <si>
    <t>010701</t>
  </si>
  <si>
    <t>080601</t>
  </si>
  <si>
    <t>010802</t>
  </si>
  <si>
    <t>030501</t>
  </si>
  <si>
    <t>041401</t>
  </si>
  <si>
    <t>070901</t>
  </si>
  <si>
    <t>061700</t>
  </si>
  <si>
    <t>031502</t>
  </si>
  <si>
    <t>031101</t>
  </si>
  <si>
    <t>010615</t>
  </si>
  <si>
    <t>051301</t>
  </si>
  <si>
    <t>010623</t>
  </si>
  <si>
    <t>090501</t>
  </si>
  <si>
    <t>090901</t>
  </si>
  <si>
    <t>081200</t>
  </si>
  <si>
    <t>042400</t>
  </si>
  <si>
    <t>081501</t>
  </si>
  <si>
    <t>061601</t>
  </si>
  <si>
    <t>091101</t>
  </si>
  <si>
    <t>060601</t>
  </si>
  <si>
    <t>091200</t>
  </si>
  <si>
    <t>051101</t>
  </si>
  <si>
    <t>042901</t>
  </si>
  <si>
    <t>043001</t>
  </si>
  <si>
    <t>010402</t>
  </si>
  <si>
    <t>062401</t>
  </si>
  <si>
    <t>043200</t>
  </si>
  <si>
    <t>091402</t>
  </si>
  <si>
    <t>022401</t>
  </si>
  <si>
    <t>082001</t>
  </si>
  <si>
    <t>062601</t>
  </si>
  <si>
    <t>061501</t>
  </si>
  <si>
    <t>010601</t>
  </si>
  <si>
    <t>050701</t>
  </si>
  <si>
    <t>060201</t>
  </si>
  <si>
    <t>030601</t>
  </si>
  <si>
    <t>081003</t>
  </si>
  <si>
    <t>051901</t>
  </si>
  <si>
    <t>031501</t>
  </si>
  <si>
    <t>031601</t>
  </si>
  <si>
    <t>011003</t>
  </si>
  <si>
    <t>011200</t>
  </si>
  <si>
    <t>050301</t>
  </si>
  <si>
    <t>022601</t>
  </si>
  <si>
    <t>040204</t>
  </si>
  <si>
    <t>062901</t>
  </si>
  <si>
    <t>022101</t>
  </si>
  <si>
    <t>031401</t>
  </si>
  <si>
    <t>031701</t>
  </si>
  <si>
    <t>043501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</si>
  <si>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Please enter financial data on "6) Pre-OP Cash Flow 1-Year."
The pre-opening budget will be for a 1-Year Period as selected on tab #1, School Information.</t>
    </r>
  </si>
  <si>
    <t>5) Pre-OP Cash Flow 1-Year</t>
  </si>
  <si>
    <t>6) Year 1 Budget &amp; Assumptions</t>
  </si>
  <si>
    <t>7) Year 1 Cash Flow</t>
  </si>
  <si>
    <t>8) 5 YR Budget &amp; Cash Flow Adj</t>
  </si>
  <si>
    <t>9) Fiscal Impact</t>
  </si>
  <si>
    <t xml:space="preserve">Teachers - Regular </t>
  </si>
  <si>
    <t xml:space="preserve">Other District 1: </t>
  </si>
  <si>
    <t xml:space="preserve">Other District 4: </t>
  </si>
  <si>
    <t xml:space="preserve"> = Cells labeled in ORANGE contain guidance regarding the input of information.</t>
  </si>
  <si>
    <t>Abraham Wing School</t>
  </si>
  <si>
    <t>Addison Central School District</t>
  </si>
  <si>
    <t>Adirondack Central School District</t>
  </si>
  <si>
    <t>Afton Central School District</t>
  </si>
  <si>
    <t>Akron Central School District</t>
  </si>
  <si>
    <t>Albany City School District</t>
  </si>
  <si>
    <t>Albion Central School District</t>
  </si>
  <si>
    <t>Alden Central School District</t>
  </si>
  <si>
    <t>Alexander Central School District</t>
  </si>
  <si>
    <t>Alexandria Central School District</t>
  </si>
  <si>
    <t>Alfred-Almond Central School District</t>
  </si>
  <si>
    <t>Allegany-Limestone Central School District</t>
  </si>
  <si>
    <t>Altmar-Parish-Williamstown Central School District</t>
  </si>
  <si>
    <t>Amagansett Union Free School District</t>
  </si>
  <si>
    <t>Amherst Central School District</t>
  </si>
  <si>
    <t>Amityville Union Free School District</t>
  </si>
  <si>
    <t>Amsterdam City School District</t>
  </si>
  <si>
    <t>Andes Central School District</t>
  </si>
  <si>
    <t>Andover Central School District</t>
  </si>
  <si>
    <t>Ardsley Union Free School District</t>
  </si>
  <si>
    <t>Argyle Central School District</t>
  </si>
  <si>
    <t>Arkport Central School District</t>
  </si>
  <si>
    <t>Arlington Central School District</t>
  </si>
  <si>
    <t>Attica Central School District</t>
  </si>
  <si>
    <t>Auburn Enlarged City School District</t>
  </si>
  <si>
    <t>AuSable Valley Central School District</t>
  </si>
  <si>
    <t>Averill Park Central School District</t>
  </si>
  <si>
    <t>Avoca Central School District</t>
  </si>
  <si>
    <t>Avon Central School District</t>
  </si>
  <si>
    <t>Babylon Union Free School District</t>
  </si>
  <si>
    <t>Bainbridge-Guilford Central School District</t>
  </si>
  <si>
    <t>Baldwin Union Free School District</t>
  </si>
  <si>
    <t>Baldwinsville Central School District</t>
  </si>
  <si>
    <t>Ballston Spa Central School District</t>
  </si>
  <si>
    <t>Barker Central School District</t>
  </si>
  <si>
    <t>Batavia City School District</t>
  </si>
  <si>
    <t>Bath Central School District</t>
  </si>
  <si>
    <t>Bay Shore Union Free School District</t>
  </si>
  <si>
    <t>Bayport-Blue Point Union Free School District</t>
  </si>
  <si>
    <t>Beacon City School District</t>
  </si>
  <si>
    <t>Beaver River Central School District</t>
  </si>
  <si>
    <t>Bedford Central School District</t>
  </si>
  <si>
    <t>Beekmantown Central School District</t>
  </si>
  <si>
    <t>Belfast Central School District</t>
  </si>
  <si>
    <t>Belleville Henderson Central School District</t>
  </si>
  <si>
    <t>Bellmore Union Free School District</t>
  </si>
  <si>
    <t>Bellmore-Merrick Central High School District</t>
  </si>
  <si>
    <t>Bemus Point Central School District</t>
  </si>
  <si>
    <t>Berlin Central School District</t>
  </si>
  <si>
    <t>Berne-Knox-Westerlo Central School District</t>
  </si>
  <si>
    <t>Bethlehem Central School District</t>
  </si>
  <si>
    <t>Bethpage Union Free School District</t>
  </si>
  <si>
    <t>Binghamton City School District</t>
  </si>
  <si>
    <t>Blind Brook-Rye Union Free School District</t>
  </si>
  <si>
    <t>Bloomfield Central School District</t>
  </si>
  <si>
    <t>Bolivar-Richburg Central School District</t>
  </si>
  <si>
    <t>Bolton Central School District</t>
  </si>
  <si>
    <t>Boquet Valley Central School District</t>
  </si>
  <si>
    <t>Bradford Central School District</t>
  </si>
  <si>
    <t>Brasher Falls Central School District</t>
  </si>
  <si>
    <t>Brentwood Union Free School District</t>
  </si>
  <si>
    <t>Brewster Central School District</t>
  </si>
  <si>
    <t>Briarcliff Manor Union Free School District</t>
  </si>
  <si>
    <t>Bridgehampton Union Free School District</t>
  </si>
  <si>
    <t>Brighton Central School District</t>
  </si>
  <si>
    <t>Broadalbin-Perth Central School District</t>
  </si>
  <si>
    <t>Brockport Central School District</t>
  </si>
  <si>
    <t>Brocton Central School District</t>
  </si>
  <si>
    <t>Bronxville Union Free School District</t>
  </si>
  <si>
    <t>Brookfield Central School District</t>
  </si>
  <si>
    <t>Brunswick Central School District</t>
  </si>
  <si>
    <t>Brushton-Moira Central School District</t>
  </si>
  <si>
    <t>Buffalo City School District</t>
  </si>
  <si>
    <t>Burnt Hills-Ballston Lake Central School District</t>
  </si>
  <si>
    <t>Byram Hills Central School District</t>
  </si>
  <si>
    <t>Byron-Bergen Central School District</t>
  </si>
  <si>
    <t>Cairo-Durham Central School District</t>
  </si>
  <si>
    <t>Caledonia-Mumford Central School District</t>
  </si>
  <si>
    <t>Cambridge Central School District</t>
  </si>
  <si>
    <t>Camden Central School District</t>
  </si>
  <si>
    <t>Campbell-Savona Central School District</t>
  </si>
  <si>
    <t>Canajoharie Central School District</t>
  </si>
  <si>
    <t>Canandaigua City School District</t>
  </si>
  <si>
    <t>Canaseraga Central School District</t>
  </si>
  <si>
    <t>Canastota Central School District</t>
  </si>
  <si>
    <t>Candor Central School District</t>
  </si>
  <si>
    <t>Canisteo-Greenwood Central School District</t>
  </si>
  <si>
    <t>Canton Central School District</t>
  </si>
  <si>
    <t>Carle Place Union Free School District</t>
  </si>
  <si>
    <t>Carmel Central School District</t>
  </si>
  <si>
    <t>Carthage Central School District</t>
  </si>
  <si>
    <t>Cassadaga Valley Central School District</t>
  </si>
  <si>
    <t>Cato-Meridian Central School District</t>
  </si>
  <si>
    <t>Catskill Central School District</t>
  </si>
  <si>
    <t>Cattaraugus-Little Valley Central School District</t>
  </si>
  <si>
    <t>Cazenovia Central School District</t>
  </si>
  <si>
    <t>Center Moriches Union Free School District</t>
  </si>
  <si>
    <t>Central Islip Union Free School District</t>
  </si>
  <si>
    <t>Central Square Central School District</t>
  </si>
  <si>
    <t>Central Valley Central School District at Ilion-Mohawk</t>
  </si>
  <si>
    <t>Chappaqua Central School District</t>
  </si>
  <si>
    <t>Charlotte Valley Central School District</t>
  </si>
  <si>
    <t>Chateaugay Central School District</t>
  </si>
  <si>
    <t>Chatham Central School District</t>
  </si>
  <si>
    <t>Chautauqua Lake Central School District</t>
  </si>
  <si>
    <t>Chazy Union Free School District</t>
  </si>
  <si>
    <t>Cheektowaga Central School District</t>
  </si>
  <si>
    <t>Cheektowaga-Sloan Union Free School District</t>
  </si>
  <si>
    <t>Chenango Forks Central School District</t>
  </si>
  <si>
    <t>Chenango Valley Central School District</t>
  </si>
  <si>
    <t>Cherry Valley-Springfield Central School District</t>
  </si>
  <si>
    <t>Chester Union Free School District</t>
  </si>
  <si>
    <t>Chittenango Central School District</t>
  </si>
  <si>
    <t>Churchville-Chili Central School District</t>
  </si>
  <si>
    <t>Cincinnatus Central School District</t>
  </si>
  <si>
    <t>Clarence Central School District</t>
  </si>
  <si>
    <t>Clarkstown Central School District</t>
  </si>
  <si>
    <t>Cleveland Hill Union Free School District</t>
  </si>
  <si>
    <t>Clifton-Fine Central School District</t>
  </si>
  <si>
    <t>Clinton Central School District</t>
  </si>
  <si>
    <t>Clyde-Savannah Central School District</t>
  </si>
  <si>
    <t>Clymer Central School District</t>
  </si>
  <si>
    <t>Cobleskill-Richmondville Central School District</t>
  </si>
  <si>
    <t>Cohoes City School District</t>
  </si>
  <si>
    <t>Cold Spring Harbor Central School District</t>
  </si>
  <si>
    <t>Colton-Pierrepont Central School District</t>
  </si>
  <si>
    <t>Commack Union Free School District</t>
  </si>
  <si>
    <t>Comsewogue Union Free School District</t>
  </si>
  <si>
    <t>Connetquot Central School District</t>
  </si>
  <si>
    <t>Cooperstown Central School District</t>
  </si>
  <si>
    <t>Copenhagen Central School District</t>
  </si>
  <si>
    <t>Copiague Union Free School District</t>
  </si>
  <si>
    <t>Corinth Central School District</t>
  </si>
  <si>
    <t>Corning City School District</t>
  </si>
  <si>
    <t>Cornwall Central School District</t>
  </si>
  <si>
    <t>Cortland City School District</t>
  </si>
  <si>
    <t>Coxsackie-Athens Central School District</t>
  </si>
  <si>
    <t>Croton-Harmon Union Free School District</t>
  </si>
  <si>
    <t>Crown Point Central School District</t>
  </si>
  <si>
    <t>Cuba-Rushford Central School District</t>
  </si>
  <si>
    <t>Dansville Central School District</t>
  </si>
  <si>
    <t>Deer Park Union Free School District</t>
  </si>
  <si>
    <t>Delhi Central School District</t>
  </si>
  <si>
    <t>Depew Union Free School District</t>
  </si>
  <si>
    <t>Deposit Central School District</t>
  </si>
  <si>
    <t>DeRuyter Central School District</t>
  </si>
  <si>
    <t>Dobbs Ferry Union Free School District</t>
  </si>
  <si>
    <t>Dolgeville Central School District</t>
  </si>
  <si>
    <t>Dover Union Free School District</t>
  </si>
  <si>
    <t>Downsville Central School District</t>
  </si>
  <si>
    <t>Dryden Central School District</t>
  </si>
  <si>
    <t>Duanesburg Central School District</t>
  </si>
  <si>
    <t>Dundee Central School District</t>
  </si>
  <si>
    <t>Dunkirk City School District</t>
  </si>
  <si>
    <t>East Aurora Union Free School District</t>
  </si>
  <si>
    <t>East Greenbush Central School District</t>
  </si>
  <si>
    <t>East Hampton Union Free School District</t>
  </si>
  <si>
    <t>East Irondequoit Central School District</t>
  </si>
  <si>
    <t>East Islip Union Free School District</t>
  </si>
  <si>
    <t>East Meadow Union Free School District</t>
  </si>
  <si>
    <t>East Moriches Union Free School District</t>
  </si>
  <si>
    <t>East Quogue Union Free School District</t>
  </si>
  <si>
    <t>East Ramapo Central School District</t>
  </si>
  <si>
    <t>East Rochester Union Free School District</t>
  </si>
  <si>
    <t>East Rockaway Union Free School District</t>
  </si>
  <si>
    <t>East Syracuse-Minoa Central School District</t>
  </si>
  <si>
    <t>East Williston Union Free School District</t>
  </si>
  <si>
    <t>Eastchester Union Free School District</t>
  </si>
  <si>
    <t>Eastport-South Manor Central School District</t>
  </si>
  <si>
    <t>Eden Central School District</t>
  </si>
  <si>
    <t>Edgemont Union Free School District</t>
  </si>
  <si>
    <t>Edinburg Common School District</t>
  </si>
  <si>
    <t>Edmeston Central School District</t>
  </si>
  <si>
    <t>Edwards-Knox Central School District</t>
  </si>
  <si>
    <t>Elba Central School District</t>
  </si>
  <si>
    <t>Eldred Central School District</t>
  </si>
  <si>
    <t>Ellenville Central School District</t>
  </si>
  <si>
    <t>Ellicottville Central School District</t>
  </si>
  <si>
    <t>Elmira City School District</t>
  </si>
  <si>
    <t>Elmira Heights Central School District</t>
  </si>
  <si>
    <t>Elmont Union Free School District</t>
  </si>
  <si>
    <t>Elmsford Union Free School District</t>
  </si>
  <si>
    <t>Elwood Union Free School District</t>
  </si>
  <si>
    <t>Fabius-Pompey Central School District</t>
  </si>
  <si>
    <t>Fairport Central School District</t>
  </si>
  <si>
    <t>Falconer Central School District</t>
  </si>
  <si>
    <t>Fallsburg Central School District</t>
  </si>
  <si>
    <t>Farmingdale Union Free School District</t>
  </si>
  <si>
    <t>Fayetteville-Manlius Central School District</t>
  </si>
  <si>
    <t>Fillmore Central School District</t>
  </si>
  <si>
    <t>Fire Island Union Free School District</t>
  </si>
  <si>
    <t>Fishers Island Union Free School District</t>
  </si>
  <si>
    <t>Floral Park-Bellerose Union Free School District</t>
  </si>
  <si>
    <t>Florida Union Free School District</t>
  </si>
  <si>
    <t>Fonda-Fultonville Central School District</t>
  </si>
  <si>
    <t>Forestville Central School District</t>
  </si>
  <si>
    <t>Fort Ann Central School District</t>
  </si>
  <si>
    <t>Fort Edward Union Free School District</t>
  </si>
  <si>
    <t>Fort Plain Central School District</t>
  </si>
  <si>
    <t>Frankfort-Schuyler Central School District</t>
  </si>
  <si>
    <t>Franklin Central School District</t>
  </si>
  <si>
    <t>Franklin Square Union Free School District</t>
  </si>
  <si>
    <t>Franklinville Central School District</t>
  </si>
  <si>
    <t>Fredonia Central School District</t>
  </si>
  <si>
    <t>Freeport Union Free School District</t>
  </si>
  <si>
    <t>Frewsburg Central School District</t>
  </si>
  <si>
    <t>Friendship Central School District</t>
  </si>
  <si>
    <t>Frontier Central School District</t>
  </si>
  <si>
    <t>Fulton City School District</t>
  </si>
  <si>
    <t>Galway Central School District</t>
  </si>
  <si>
    <t>Gananda Central School District</t>
  </si>
  <si>
    <t>Garden City Union Free School District</t>
  </si>
  <si>
    <t>Garrison Union Free School District</t>
  </si>
  <si>
    <t>Gates-Chili Central School District</t>
  </si>
  <si>
    <t>General Brown Central School District</t>
  </si>
  <si>
    <t>Genesee Valley Central School District</t>
  </si>
  <si>
    <t>Geneseo Central School District</t>
  </si>
  <si>
    <t>Geneva City School District</t>
  </si>
  <si>
    <t>Germantown Central School District</t>
  </si>
  <si>
    <t>Gilbertsville-Mount Upton Central School District</t>
  </si>
  <si>
    <t>Gilboa-Conesville Central School District</t>
  </si>
  <si>
    <t>Glen Cove City School District</t>
  </si>
  <si>
    <t>Glens Falls City School District</t>
  </si>
  <si>
    <t>Gloversville Enlarged City School District</t>
  </si>
  <si>
    <t>Goshen Central School District</t>
  </si>
  <si>
    <t>Gouverneur Central School District</t>
  </si>
  <si>
    <t>Gowanda Central School District</t>
  </si>
  <si>
    <t>Grand Island Central School District</t>
  </si>
  <si>
    <t>Granville Central School District</t>
  </si>
  <si>
    <t>Great Neck Union Free School District</t>
  </si>
  <si>
    <t>Greece Central School District</t>
  </si>
  <si>
    <t>Green Island Union Free School District</t>
  </si>
  <si>
    <t>Greenburgh Central 7 School District</t>
  </si>
  <si>
    <t>Greene Central School District</t>
  </si>
  <si>
    <t>Greenport Union Free School District</t>
  </si>
  <si>
    <t>Greenville Central School District</t>
  </si>
  <si>
    <t>Greenwich Central School District</t>
  </si>
  <si>
    <t>Greenwood Lake Union Free School District</t>
  </si>
  <si>
    <t>Groton Central School District</t>
  </si>
  <si>
    <t>Guilderland Central School District</t>
  </si>
  <si>
    <t>Hadley-Luzerne Central School District</t>
  </si>
  <si>
    <t>Haldane Central School District</t>
  </si>
  <si>
    <t>Half Hollow Hills Central School District</t>
  </si>
  <si>
    <t>Hamburg Central School District</t>
  </si>
  <si>
    <t>Hamilton Central School District</t>
  </si>
  <si>
    <t>Hammond Central School District</t>
  </si>
  <si>
    <t>Hammondsport Central School District</t>
  </si>
  <si>
    <t>Hampton Bays Union Free School District</t>
  </si>
  <si>
    <t>Hancock Central School District</t>
  </si>
  <si>
    <t>Hannibal Central School District</t>
  </si>
  <si>
    <t>Harborfields Central School District</t>
  </si>
  <si>
    <t>Harpursville Central School District</t>
  </si>
  <si>
    <t>Harrison Central School District</t>
  </si>
  <si>
    <t>Harrisville Central School District</t>
  </si>
  <si>
    <t>Hartford Central School District</t>
  </si>
  <si>
    <t>Hastings-On-Hudson Union Free School District</t>
  </si>
  <si>
    <t>Hauppauge Union Free School District</t>
  </si>
  <si>
    <t>Hempstead Union Free School District</t>
  </si>
  <si>
    <t>Hendrick Hudson Central School District</t>
  </si>
  <si>
    <t>Herkimer Central School District</t>
  </si>
  <si>
    <t>Hermon Dekalb Central School District</t>
  </si>
  <si>
    <t>Herricks Union Free School District</t>
  </si>
  <si>
    <t>Heuvelton Central School District</t>
  </si>
  <si>
    <t>Hewlett-Woodmere Union Free School District</t>
  </si>
  <si>
    <t>Hicksville Union Free School District</t>
  </si>
  <si>
    <t>Highland Central School District</t>
  </si>
  <si>
    <t>Highland Falls-Fort Montgomery Central School District</t>
  </si>
  <si>
    <t>Hilton Central School District</t>
  </si>
  <si>
    <t>Hinsdale Central School District</t>
  </si>
  <si>
    <t>Holland Central School District</t>
  </si>
  <si>
    <t>Holland Patent Central School District</t>
  </si>
  <si>
    <t>Holley Central School District</t>
  </si>
  <si>
    <t>Homer Central School District</t>
  </si>
  <si>
    <t>Honeoye Central School District</t>
  </si>
  <si>
    <t>Honeoye Falls-Lima Central School District</t>
  </si>
  <si>
    <t>Hoosic Valley Central School District</t>
  </si>
  <si>
    <t>Hoosick Falls Central School District</t>
  </si>
  <si>
    <t>Hornell City School District</t>
  </si>
  <si>
    <t>Horseheads Central School District</t>
  </si>
  <si>
    <t>Hudson City School District</t>
  </si>
  <si>
    <t>Hudson Falls Central School District</t>
  </si>
  <si>
    <t>Hunter-Tannersville Central School District</t>
  </si>
  <si>
    <t>Huntington Union Free School District</t>
  </si>
  <si>
    <t>Hyde Park Central School District</t>
  </si>
  <si>
    <t>Ichabod Crane Central School District</t>
  </si>
  <si>
    <t>Indian Lake Central School District</t>
  </si>
  <si>
    <t>Indian River Central School District</t>
  </si>
  <si>
    <t>Inlet Common School District</t>
  </si>
  <si>
    <t>Iroquois Central School District</t>
  </si>
  <si>
    <t>Irvington Union Free School District</t>
  </si>
  <si>
    <t>Island Park Union Free School District</t>
  </si>
  <si>
    <t>Island Trees Union Free School District</t>
  </si>
  <si>
    <t>Islip Union Free School District</t>
  </si>
  <si>
    <t>Ithaca City School District</t>
  </si>
  <si>
    <t>Jamestown City School District</t>
  </si>
  <si>
    <t>Jamesville-Dewitt Central School District</t>
  </si>
  <si>
    <t>Jasper-Troupsburg Central School District</t>
  </si>
  <si>
    <t>Jefferson Central School District</t>
  </si>
  <si>
    <t>Jericho Union Free School District</t>
  </si>
  <si>
    <t>Johnsburg Central School District</t>
  </si>
  <si>
    <t>Johnson City Central School District</t>
  </si>
  <si>
    <t>Johnstown City School District</t>
  </si>
  <si>
    <t>Jordan-Elbridge Central School District</t>
  </si>
  <si>
    <t>Katonah-Lewisboro Union Free School District</t>
  </si>
  <si>
    <t>Keene Central School District</t>
  </si>
  <si>
    <t>Kendall Central School District</t>
  </si>
  <si>
    <t>Kenmore-Town of Tonawanda Union Free School District</t>
  </si>
  <si>
    <t>Keshequa Central School District</t>
  </si>
  <si>
    <t>Kings Park Central School District</t>
  </si>
  <si>
    <t>Kingston City School District</t>
  </si>
  <si>
    <t>Kiryas Joel Village Union Free School District</t>
  </si>
  <si>
    <t>Lackawanna City School District</t>
  </si>
  <si>
    <t>Lafargeville Central School District</t>
  </si>
  <si>
    <t>Lafayette Central School District</t>
  </si>
  <si>
    <t>Lake George Central School District</t>
  </si>
  <si>
    <t>Lake Placid Central School District</t>
  </si>
  <si>
    <t>Lake Pleasant Central School District</t>
  </si>
  <si>
    <t>Lake Shore Central School District</t>
  </si>
  <si>
    <t>Lakeland Central School District</t>
  </si>
  <si>
    <t>Lancaster Central School District</t>
  </si>
  <si>
    <t>Lansing Central School District</t>
  </si>
  <si>
    <t>Lansingburgh Central School District</t>
  </si>
  <si>
    <t>Laurens Central School District</t>
  </si>
  <si>
    <t>Lawrence Union Free School District</t>
  </si>
  <si>
    <t>Le Roy Central School District</t>
  </si>
  <si>
    <t>Letchworth Central School District</t>
  </si>
  <si>
    <t>Levittown Union Free School District</t>
  </si>
  <si>
    <t>Lewiston-Porter Central School District</t>
  </si>
  <si>
    <t>Liberty Central School District</t>
  </si>
  <si>
    <t>Lindenhurst Union Free School District</t>
  </si>
  <si>
    <t>Lisbon Central School District</t>
  </si>
  <si>
    <t>Little Falls City School District</t>
  </si>
  <si>
    <t>Liverpool Central School District</t>
  </si>
  <si>
    <t>Livingston Manor Central School District</t>
  </si>
  <si>
    <t>Livonia Central School District</t>
  </si>
  <si>
    <t>Lockport City School District</t>
  </si>
  <si>
    <t>Locust Valley Central School District</t>
  </si>
  <si>
    <t>Long Beach City School District</t>
  </si>
  <si>
    <t>Long Lake Central School District</t>
  </si>
  <si>
    <t>Longwood Central School District</t>
  </si>
  <si>
    <t>Lowville Academy and Central School District</t>
  </si>
  <si>
    <t>Lyme Central School District</t>
  </si>
  <si>
    <t>Lynbrook Union Free School District</t>
  </si>
  <si>
    <t>Lyncourt Union Free School District</t>
  </si>
  <si>
    <t>Lyndonville Central School District</t>
  </si>
  <si>
    <t>Lyons Central School District</t>
  </si>
  <si>
    <t>Madison Central School District</t>
  </si>
  <si>
    <t>Madrid-Waddington Central School District</t>
  </si>
  <si>
    <t>Mahopac Central School District</t>
  </si>
  <si>
    <t>Maine-Endwell Central School District</t>
  </si>
  <si>
    <t>Malone Central School District</t>
  </si>
  <si>
    <t>Malverne Union Free School District</t>
  </si>
  <si>
    <t>Mamaroneck Union Free School District</t>
  </si>
  <si>
    <t>Manchester-Shortsville Central School District</t>
  </si>
  <si>
    <t>Manhasset Union Free School District</t>
  </si>
  <si>
    <t>Marathon Central School District</t>
  </si>
  <si>
    <t>Marcellus Central School District</t>
  </si>
  <si>
    <t>Marcus Whitman Central School District</t>
  </si>
  <si>
    <t>Margaretville Central School District</t>
  </si>
  <si>
    <t>Marion Central School District</t>
  </si>
  <si>
    <t>Marlboro Central School District</t>
  </si>
  <si>
    <t>Maryvale Union Free School District</t>
  </si>
  <si>
    <t>Massapequa Union Free School District</t>
  </si>
  <si>
    <t>Massena Central School District</t>
  </si>
  <si>
    <t>Mattituck-Cutchogue Union Free School District</t>
  </si>
  <si>
    <t>Mayfield Central School District</t>
  </si>
  <si>
    <t>McGraw Central School District</t>
  </si>
  <si>
    <t>Mechanicville City School District</t>
  </si>
  <si>
    <t>Medina Central School District</t>
  </si>
  <si>
    <t>Menands Union Free School District</t>
  </si>
  <si>
    <t>Merrick Union Free School District</t>
  </si>
  <si>
    <t>Mexico Academy and Central School District</t>
  </si>
  <si>
    <t>Middle Country Central School District</t>
  </si>
  <si>
    <t>Middleburgh Central School District</t>
  </si>
  <si>
    <t>Middletown Enlarged City School District</t>
  </si>
  <si>
    <t>Milford Central School District</t>
  </si>
  <si>
    <t>Millbrook Central School District</t>
  </si>
  <si>
    <t>Miller Place Union Free School District</t>
  </si>
  <si>
    <t>Mineola Union Free School District</t>
  </si>
  <si>
    <t>Minerva Central School District</t>
  </si>
  <si>
    <t>Minisink Valley Central School District</t>
  </si>
  <si>
    <t>Mohonasen Central School District</t>
  </si>
  <si>
    <t>Monroe-Woodbury Central School District</t>
  </si>
  <si>
    <t>Montauk Union Free School District</t>
  </si>
  <si>
    <t>Monticello Central School District</t>
  </si>
  <si>
    <t>Moravia Central School District</t>
  </si>
  <si>
    <t>Moriah Central School District</t>
  </si>
  <si>
    <t>Morris Central School District</t>
  </si>
  <si>
    <t>Morristown Central School District</t>
  </si>
  <si>
    <t>Morrisville-Eaton Central School District</t>
  </si>
  <si>
    <t>Mount Markham Central School District</t>
  </si>
  <si>
    <t>Mount Morris Central School District</t>
  </si>
  <si>
    <t>Mount Pleasant Central School District</t>
  </si>
  <si>
    <t>Mount Sinai Union Free School District</t>
  </si>
  <si>
    <t>Mount Vernon City School District</t>
  </si>
  <si>
    <t>Nanuet Union Free School District</t>
  </si>
  <si>
    <t>Naples Central School District</t>
  </si>
  <si>
    <t>New Hartford Central School District</t>
  </si>
  <si>
    <t>New Hyde Park-Garden City Park Union Free School District</t>
  </si>
  <si>
    <t>New Lebanon Central School District</t>
  </si>
  <si>
    <t>New Paltz Central School District</t>
  </si>
  <si>
    <t>New Rochelle City School District</t>
  </si>
  <si>
    <t>New Suffolk Common School District</t>
  </si>
  <si>
    <t>New York City Department of Education</t>
  </si>
  <si>
    <t>New York Mills Union Free School District</t>
  </si>
  <si>
    <t>Newark Central School District</t>
  </si>
  <si>
    <t>Newark Valley Central School District</t>
  </si>
  <si>
    <t>Newburgh Enlarged City School District</t>
  </si>
  <si>
    <t>Newcomb Central School District</t>
  </si>
  <si>
    <t>Newfane Central School District</t>
  </si>
  <si>
    <t>Newfield Central School District</t>
  </si>
  <si>
    <t>Niagara Falls City School District</t>
  </si>
  <si>
    <t>Niagara-Wheatfield Central School District</t>
  </si>
  <si>
    <t>Niskayuna Central School District</t>
  </si>
  <si>
    <t>North Babylon Union Free School District</t>
  </si>
  <si>
    <t>North Bellmore Union Free School District</t>
  </si>
  <si>
    <t>North Collins Central School District</t>
  </si>
  <si>
    <t>North Colonie Central School District</t>
  </si>
  <si>
    <t>North Greenbush Common School District</t>
  </si>
  <si>
    <t>North Merrick Union Free School District</t>
  </si>
  <si>
    <t>North Rockland Central School District</t>
  </si>
  <si>
    <t>North Rose-Wolcott Central School District</t>
  </si>
  <si>
    <t>North Salem Central School District</t>
  </si>
  <si>
    <t>North Shore Central School District</t>
  </si>
  <si>
    <t>North Syracuse Central School District</t>
  </si>
  <si>
    <t>North Tonawanda City School District</t>
  </si>
  <si>
    <t>North Warren Central School District</t>
  </si>
  <si>
    <t>Northeastern Clinton Central School District</t>
  </si>
  <si>
    <t>Northern Adirondack Central School District</t>
  </si>
  <si>
    <t>Northport-East Northport Union Free School District</t>
  </si>
  <si>
    <t>Northville Central School District</t>
  </si>
  <si>
    <t>Norwich City School District</t>
  </si>
  <si>
    <t>Norwood-Norfolk Central School District</t>
  </si>
  <si>
    <t>Nyack Union Free School District</t>
  </si>
  <si>
    <t>Oakfield-Alabama Central School District</t>
  </si>
  <si>
    <t>Oceanside Union Free School District</t>
  </si>
  <si>
    <t>Odessa-Montour Central School District</t>
  </si>
  <si>
    <t>Ogdensburg City School District</t>
  </si>
  <si>
    <t>Olean City School District</t>
  </si>
  <si>
    <t>Oneida City School District</t>
  </si>
  <si>
    <t>Oneonta City School District</t>
  </si>
  <si>
    <t>Onondaga Central School District</t>
  </si>
  <si>
    <t>Onteora Central School District</t>
  </si>
  <si>
    <t>Oppenheim-Ephratah-St. Johnsville Central School District</t>
  </si>
  <si>
    <t>Orchard Park Central School District</t>
  </si>
  <si>
    <t>Oriskany Central School District</t>
  </si>
  <si>
    <t>Ossining Union Free School District</t>
  </si>
  <si>
    <t>Oswego City School District</t>
  </si>
  <si>
    <t>Otselic Valley Central School District at Georgetown-South Otselic</t>
  </si>
  <si>
    <t>Owego-Apalachin Central School District</t>
  </si>
  <si>
    <t>Owen D. Young Central School District</t>
  </si>
  <si>
    <t>Oxford Academy and Central School District</t>
  </si>
  <si>
    <t>Oyster Bay-East Norwich Central School District</t>
  </si>
  <si>
    <t>Oysterponds Union Free School District</t>
  </si>
  <si>
    <t>Palmyra-Macedon Central School District</t>
  </si>
  <si>
    <t>Panama Central School District</t>
  </si>
  <si>
    <t>Parishville-Hopkinton Central School District</t>
  </si>
  <si>
    <t>Patchogue-Medford Union Free School District</t>
  </si>
  <si>
    <t>Pavilion Central School District</t>
  </si>
  <si>
    <t>Pawling Central School District</t>
  </si>
  <si>
    <t>Pearl River Union Free School District</t>
  </si>
  <si>
    <t>Peekskill City School District</t>
  </si>
  <si>
    <t>Pelham Union Free School District</t>
  </si>
  <si>
    <t>Pembroke Central School District</t>
  </si>
  <si>
    <t>Penfield Central School District</t>
  </si>
  <si>
    <t>Penn Yan Central School District</t>
  </si>
  <si>
    <t>Perry Central School District</t>
  </si>
  <si>
    <t>Peru Central School District</t>
  </si>
  <si>
    <t>Phelps-Clifton Springs Central School District</t>
  </si>
  <si>
    <t>Phoenix Central School District</t>
  </si>
  <si>
    <t>Pine Bush Central School District</t>
  </si>
  <si>
    <t>Pine Plains Central School District</t>
  </si>
  <si>
    <t>Pine Valley Central School District</t>
  </si>
  <si>
    <t>Pioneer Central School District</t>
  </si>
  <si>
    <t>Pittsford Central School District</t>
  </si>
  <si>
    <t>Plainedge Union Free School District</t>
  </si>
  <si>
    <t>Plainview-Old Bethpage Central School District</t>
  </si>
  <si>
    <t>Plattsburgh City School District</t>
  </si>
  <si>
    <t>Pleasantville Union Free School District</t>
  </si>
  <si>
    <t>Pocantico Hills Central School District</t>
  </si>
  <si>
    <t>Poland Central School District</t>
  </si>
  <si>
    <t>Port Byron Central School District</t>
  </si>
  <si>
    <t>Port Chester-Rye Union Free School District</t>
  </si>
  <si>
    <t>Port Jefferson Union Free School District</t>
  </si>
  <si>
    <t>Port Jervis City School District</t>
  </si>
  <si>
    <t>Port Washington Union Free School District</t>
  </si>
  <si>
    <t>Portville Central School District</t>
  </si>
  <si>
    <t>Potsdam Central School District</t>
  </si>
  <si>
    <t>Poughkeepsie City School District</t>
  </si>
  <si>
    <t>Prattsburgh Central School District</t>
  </si>
  <si>
    <t>Pulaski (Academy) Central School District</t>
  </si>
  <si>
    <t>Putnam Central School District</t>
  </si>
  <si>
    <t>Putnam Valley Central School District</t>
  </si>
  <si>
    <t>Queensbury Union Free School District</t>
  </si>
  <si>
    <t>Quogue Union Free School District</t>
  </si>
  <si>
    <t>Randolph Central School District</t>
  </si>
  <si>
    <t>Ravena-Coeymans-Selkirk Central School District</t>
  </si>
  <si>
    <t>Red Creek Central School District</t>
  </si>
  <si>
    <t>Red Hook Central School District</t>
  </si>
  <si>
    <t>Remsen Central School District</t>
  </si>
  <si>
    <t>Remsenburg-Speonk Union Free School District</t>
  </si>
  <si>
    <t>Rensselaer City School District</t>
  </si>
  <si>
    <t>Rhinebeck Central School District</t>
  </si>
  <si>
    <t>Richfield Springs Central School District</t>
  </si>
  <si>
    <t>Ripley Central School District</t>
  </si>
  <si>
    <t>Riverhead Central School District</t>
  </si>
  <si>
    <t>Rochester City School District</t>
  </si>
  <si>
    <t>Rockville Centre Union Free School District</t>
  </si>
  <si>
    <t>Rocky Point Union Free School District</t>
  </si>
  <si>
    <t>Rome City School District</t>
  </si>
  <si>
    <t>Romulus Central School District</t>
  </si>
  <si>
    <t>Rondout Valley Central School District</t>
  </si>
  <si>
    <t>Roosevelt Union Free School District</t>
  </si>
  <si>
    <t>Roscoe Central School District</t>
  </si>
  <si>
    <t>Roslyn Union Free School District</t>
  </si>
  <si>
    <t>Roxbury Central School District</t>
  </si>
  <si>
    <t>Royalton-Hartland Central School District</t>
  </si>
  <si>
    <t>Rush-Henrietta Central School District</t>
  </si>
  <si>
    <t>Rye City School District</t>
  </si>
  <si>
    <t>Rye Neck Union Free School District</t>
  </si>
  <si>
    <t>Sachem Central School District</t>
  </si>
  <si>
    <t>Sackets Harbor Central School District</t>
  </si>
  <si>
    <t>Sag Harbor Union Free School District</t>
  </si>
  <si>
    <t>Sagaponack Common School District</t>
  </si>
  <si>
    <t>Saint Regis Falls Central School District</t>
  </si>
  <si>
    <t>Salamanca City School District</t>
  </si>
  <si>
    <t>Salem Central School District</t>
  </si>
  <si>
    <t>Salmon River Central School District</t>
  </si>
  <si>
    <t>Sandy Creek Central School District</t>
  </si>
  <si>
    <t>Saranac Central School District</t>
  </si>
  <si>
    <t>Saranac Lake Central School District</t>
  </si>
  <si>
    <t>Saratoga Springs City School District</t>
  </si>
  <si>
    <t>Saugerties Central School District</t>
  </si>
  <si>
    <t>Sauquoit Valley Central School District</t>
  </si>
  <si>
    <t>Sayville Union Free School District</t>
  </si>
  <si>
    <t>Scarsdale Union Free School District</t>
  </si>
  <si>
    <t>Schalmont Central School District</t>
  </si>
  <si>
    <t>Schenectady City School District</t>
  </si>
  <si>
    <t>Schenevus Central School District</t>
  </si>
  <si>
    <t>Schodack Central School District</t>
  </si>
  <si>
    <t>Schoharie Central School District</t>
  </si>
  <si>
    <t>Schroon Lake Central School District</t>
  </si>
  <si>
    <t>Schuylerville Central School District</t>
  </si>
  <si>
    <t>Scio Central School District</t>
  </si>
  <si>
    <t>Scotia-Glenville Central School District</t>
  </si>
  <si>
    <t>Seaford Union Free School District</t>
  </si>
  <si>
    <t>Seneca Falls Central School District</t>
  </si>
  <si>
    <t>Sewanhaka Central High School District</t>
  </si>
  <si>
    <t>Sharon Springs Central School District</t>
  </si>
  <si>
    <t>Shelter Island Union Free School District</t>
  </si>
  <si>
    <t>Shenendehowa Central School District</t>
  </si>
  <si>
    <t>Sherburne-Earlville Central School District</t>
  </si>
  <si>
    <t>Sherman Central School District</t>
  </si>
  <si>
    <t>Shoreham-Wading River Central School District</t>
  </si>
  <si>
    <t>Sidney Central School District</t>
  </si>
  <si>
    <t>Silver Creek Central School District</t>
  </si>
  <si>
    <t>Skaneateles Central School District</t>
  </si>
  <si>
    <t>Smithtown Central School District</t>
  </si>
  <si>
    <t>Sodus Central School District</t>
  </si>
  <si>
    <t>Solvay Union Free School District</t>
  </si>
  <si>
    <t>Somers Central School District</t>
  </si>
  <si>
    <t>South Colonie Central School District</t>
  </si>
  <si>
    <t>South Country Central School District</t>
  </si>
  <si>
    <t>South Glens Falls Central School District</t>
  </si>
  <si>
    <t>South Huntington Union Free School District</t>
  </si>
  <si>
    <t>South Jefferson Central School District</t>
  </si>
  <si>
    <t>South Kortright Central School District</t>
  </si>
  <si>
    <t>South Lewis Central School District</t>
  </si>
  <si>
    <t>South Orangetown Central School District</t>
  </si>
  <si>
    <t>South Seneca Central School District</t>
  </si>
  <si>
    <t>Southampton Union Free School District</t>
  </si>
  <si>
    <t>Southern Cayuga Central School District</t>
  </si>
  <si>
    <t>Southold Union Free School District</t>
  </si>
  <si>
    <t>Southwestern Central School District</t>
  </si>
  <si>
    <t>Spackenkill Union Free School District</t>
  </si>
  <si>
    <t>Spencerport Central School District</t>
  </si>
  <si>
    <t>Spencer-Van Etten Central School District</t>
  </si>
  <si>
    <t>Springs Union Free School District</t>
  </si>
  <si>
    <t>Springville-Griffith Institute Central School District</t>
  </si>
  <si>
    <t>Stamford Central School District</t>
  </si>
  <si>
    <t>Starpoint Central School District</t>
  </si>
  <si>
    <t>Stillwater Central School District</t>
  </si>
  <si>
    <t>Stockbridge Valley Central School District</t>
  </si>
  <si>
    <t>Suffern Central School District</t>
  </si>
  <si>
    <t>Sullivan West Central School District</t>
  </si>
  <si>
    <t>Susquehanna Valley Central School District</t>
  </si>
  <si>
    <t>Sweet Home Central School District</t>
  </si>
  <si>
    <t>Syosset Central School District</t>
  </si>
  <si>
    <t>Syracuse City School District</t>
  </si>
  <si>
    <t>Taconic Hills Central School District</t>
  </si>
  <si>
    <t>Tarrytown Union Free School District</t>
  </si>
  <si>
    <t>Thousand Islands Central School District</t>
  </si>
  <si>
    <t>Three Village Central School District</t>
  </si>
  <si>
    <t>Ticonderoga Central School District</t>
  </si>
  <si>
    <t>Tioga Central School District</t>
  </si>
  <si>
    <t>Tonawanda City School District</t>
  </si>
  <si>
    <t>Town of Webb Union Free School District</t>
  </si>
  <si>
    <t>Tri-Valley Central School District</t>
  </si>
  <si>
    <t>Troy City School District</t>
  </si>
  <si>
    <t>Trumansburg Central School District</t>
  </si>
  <si>
    <t>Tuckahoe Common School District</t>
  </si>
  <si>
    <t>Tuckahoe Union Free School District</t>
  </si>
  <si>
    <t>Tully Central School District</t>
  </si>
  <si>
    <t>Tupper Lake Central School District</t>
  </si>
  <si>
    <t>Tuxedo Union Free School District</t>
  </si>
  <si>
    <t>Unadilla Valley Central School District</t>
  </si>
  <si>
    <t>Unatego Central School District</t>
  </si>
  <si>
    <t>Union Springs Central School District</t>
  </si>
  <si>
    <t>Uniondale Union Free School District</t>
  </si>
  <si>
    <t>Union-Endicott Central School District</t>
  </si>
  <si>
    <t>Utica City School District</t>
  </si>
  <si>
    <t>Valhalla Union Free School District</t>
  </si>
  <si>
    <t>Valley Central School District</t>
  </si>
  <si>
    <t>Valley Stream 13 Union Free School District</t>
  </si>
  <si>
    <t>Valley Stream 24 Union Free School District</t>
  </si>
  <si>
    <t>Valley Stream 30 Union Free School District</t>
  </si>
  <si>
    <t>Valley Stream Central High School District</t>
  </si>
  <si>
    <t>Vernon-Verona-Sherrill Central School District</t>
  </si>
  <si>
    <t>Vestal Central School District</t>
  </si>
  <si>
    <t>Victor Central School District</t>
  </si>
  <si>
    <t>Voorheesville Central School District</t>
  </si>
  <si>
    <t>Wainscott Common School District</t>
  </si>
  <si>
    <t>Wallkill Central School District</t>
  </si>
  <si>
    <t>Walton Central School District</t>
  </si>
  <si>
    <t>Wantagh Union Free School District</t>
  </si>
  <si>
    <t>Wappingers Central School District</t>
  </si>
  <si>
    <t>Warrensburg Central School District</t>
  </si>
  <si>
    <t>Warsaw Central School District</t>
  </si>
  <si>
    <t>Warwick Valley Central School District</t>
  </si>
  <si>
    <t>Washingtonville Central School District</t>
  </si>
  <si>
    <t>Waterford-Halfmoon Union Free School District</t>
  </si>
  <si>
    <t>Waterloo Central School District</t>
  </si>
  <si>
    <t>Watertown City School District</t>
  </si>
  <si>
    <t>Waterville Central School District</t>
  </si>
  <si>
    <t>Watervliet City School District</t>
  </si>
  <si>
    <t>Watkins Glen Central School District</t>
  </si>
  <si>
    <t>Waverly Central School District</t>
  </si>
  <si>
    <t>Wayland-Cohocton Central School District</t>
  </si>
  <si>
    <t>Wayne Central School District</t>
  </si>
  <si>
    <t>Webster Central School District</t>
  </si>
  <si>
    <t>Webutuck Central School District</t>
  </si>
  <si>
    <t>Weedsport Central School District</t>
  </si>
  <si>
    <t>Wells Central School District</t>
  </si>
  <si>
    <t>Wellsville Central School District</t>
  </si>
  <si>
    <t>West Babylon Union Free School District</t>
  </si>
  <si>
    <t>West Canada Valley Central School District</t>
  </si>
  <si>
    <t>West Genesee Central School District</t>
  </si>
  <si>
    <t>West Hempstead Union Free School District</t>
  </si>
  <si>
    <t>West Irondequoit Central School District</t>
  </si>
  <si>
    <t>West Islip Union Free School District</t>
  </si>
  <si>
    <t>West Seneca Central School District</t>
  </si>
  <si>
    <t>West Valley Central School District</t>
  </si>
  <si>
    <t>Westbury Union Free School District</t>
  </si>
  <si>
    <t>Westfield Academy and Central School District</t>
  </si>
  <si>
    <t>Westhampton Beach Union Free School District</t>
  </si>
  <si>
    <t>Westhill Central School District</t>
  </si>
  <si>
    <t>Westmoreland Central School District</t>
  </si>
  <si>
    <t>Wheatland-Chili Central School District</t>
  </si>
  <si>
    <t>Wheelerville Union Free School District</t>
  </si>
  <si>
    <t>White Plains City School District</t>
  </si>
  <si>
    <t>Whitehall Central School District</t>
  </si>
  <si>
    <t>Whitesboro Central School District</t>
  </si>
  <si>
    <t>Whitesville Central School District</t>
  </si>
  <si>
    <t>Whitney Point Central School District</t>
  </si>
  <si>
    <t>William Floyd Union Free School District</t>
  </si>
  <si>
    <t>Williamson Central School District</t>
  </si>
  <si>
    <t>Williamsville Central School District</t>
  </si>
  <si>
    <t>Willsboro Central School District</t>
  </si>
  <si>
    <t>Wilson Central School District</t>
  </si>
  <si>
    <t>Windham-Ashland-Jewett Central School District</t>
  </si>
  <si>
    <t>Windsor Central School District</t>
  </si>
  <si>
    <t>Worcester Central School District</t>
  </si>
  <si>
    <t>Wyandanch Union Free School District</t>
  </si>
  <si>
    <t>Wynantskill Union Free School District</t>
  </si>
  <si>
    <t>Wyoming Central School District</t>
  </si>
  <si>
    <t>Yonkers City School District</t>
  </si>
  <si>
    <t>York Central School District</t>
  </si>
  <si>
    <t>Yorktown Central School District</t>
  </si>
  <si>
    <t>Ver. 230601</t>
  </si>
  <si>
    <t>2026-27</t>
  </si>
  <si>
    <t>Final 2025-26 Basic Tuition*</t>
  </si>
  <si>
    <t>July 1, 2025 - June 30, 2026</t>
  </si>
  <si>
    <t>2026 New School Proposal
Budget(s) &amp; Cash Flow(s) Template</t>
  </si>
  <si>
    <t>GENERAL INSTRUCTIONS FOR 2026 NEW SCHOOL PROPOSAL
BUDGETS AND CASH FLOWS</t>
  </si>
  <si>
    <t>Rockland Central School District</t>
  </si>
  <si>
    <t>Final 2026-27 Basic Tuition*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</si>
</sst>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0_);\(0\)"/>
    <numFmt numFmtId="167" formatCode="_(* #,##0.00_);_(* \(#,##0.00\);_(* &quot;-&quot;_);_(@_)"/>
    <numFmt numFmtId="168" formatCode="##,###"/>
    <numFmt numFmtId="169" formatCode="0.000%"/>
    <numFmt numFmtId="170" formatCode="0.0"/>
    <numFmt numFmtId="171" formatCode="_(&quot;$&quot;* #,##0_);_(&quot;$&quot;* \(#,##0\);_(&quot;$&quot;* &quot;-&quot;??_);_(@_)"/>
    <numFmt numFmtId="172" formatCode="mm/dd/yy"/>
    <numFmt numFmtId="173" formatCode="0_);[Red]\(0\)"/>
    <numFmt numFmtId="174" formatCode="_(* #,##0.00_);_(* \(#,##0.00\);_(* \-??_);_(@_)"/>
    <numFmt numFmtId="175" formatCode="[&lt;=9999999]###\-####;\(###\)\ ###\-####"/>
    <numFmt numFmtId="176" formatCode=";;;"/>
    <numFmt numFmtId="177" formatCode="_(* #,##0_);_(* \(#,##0\);_(* &quot;-&quot;??_);_(@_)"/>
  </numFmts>
  <fonts count="135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Verdana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1"/>
      <name val="Arial"/>
      <family val="2"/>
    </font>
    <font>
      <u/>
      <sz val="12"/>
      <color indexed="12"/>
      <name val="Calibri"/>
      <family val="2"/>
    </font>
    <font>
      <sz val="8"/>
      <name val="Calibri"/>
      <family val="2"/>
      <scheme val="minor"/>
    </font>
    <font>
      <sz val="11.5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1.5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.5"/>
      <name val="Calibri"/>
      <family val="2"/>
      <scheme val="minor"/>
    </font>
    <font>
      <b/>
      <u/>
      <sz val="11.5"/>
      <name val="Calibri"/>
      <family val="2"/>
      <scheme val="minor"/>
    </font>
    <font>
      <i/>
      <sz val="11.5"/>
      <name val="Calibri"/>
      <family val="2"/>
      <scheme val="minor"/>
    </font>
    <font>
      <b/>
      <sz val="11.5"/>
      <color indexed="9"/>
      <name val="Calibri"/>
      <family val="2"/>
      <scheme val="minor"/>
    </font>
    <font>
      <u/>
      <sz val="11.5"/>
      <color theme="10"/>
      <name val="Calibri"/>
      <family val="2"/>
      <scheme val="minor"/>
    </font>
    <font>
      <u val="singleAccounting"/>
      <sz val="11.5"/>
      <name val="Calibri"/>
      <family val="2"/>
      <scheme val="minor"/>
    </font>
    <font>
      <b/>
      <u val="singleAccounting"/>
      <sz val="11.5"/>
      <name val="Calibri"/>
      <family val="2"/>
      <scheme val="minor"/>
    </font>
    <font>
      <sz val="11.5"/>
      <color indexed="8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1.5"/>
      <name val="Wingdings"/>
      <charset val="2"/>
    </font>
    <font>
      <sz val="11.5"/>
      <color rgb="FF000000"/>
      <name val="Calibri"/>
      <family val="2"/>
    </font>
    <font>
      <sz val="11.5"/>
      <color theme="0" tint="-0.499984740745262"/>
      <name val="Calibri"/>
      <family val="2"/>
      <scheme val="minor"/>
    </font>
    <font>
      <b/>
      <sz val="11.5"/>
      <color theme="0" tint="-0.499984740745262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i/>
      <u/>
      <sz val="11.5"/>
      <name val="Calibri"/>
      <family val="2"/>
      <scheme val="minor"/>
    </font>
    <font>
      <i/>
      <sz val="11"/>
      <name val="Calibri"/>
      <family val="2"/>
      <scheme val="minor"/>
    </font>
    <font>
      <sz val="14"/>
      <name val="Arial"/>
      <family val="2"/>
    </font>
    <font>
      <sz val="11.5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i/>
      <u/>
      <sz val="11.5"/>
      <color rgb="FFFF0000"/>
      <name val="Calibri"/>
      <family val="2"/>
      <scheme val="minor"/>
    </font>
    <font>
      <b/>
      <i/>
      <sz val="10"/>
      <name val="Arial"/>
      <family val="2"/>
    </font>
    <font>
      <sz val="11.5"/>
      <name val="Calibri"/>
      <family val="2"/>
    </font>
    <font>
      <i/>
      <sz val="10"/>
      <name val="Arial"/>
      <family val="2"/>
    </font>
    <font>
      <b/>
      <sz val="11.5"/>
      <name val="Calibri"/>
      <family val="2"/>
    </font>
    <font>
      <i/>
      <u val="singleAccounting"/>
      <sz val="11.5"/>
      <name val="Calibri"/>
      <family val="2"/>
      <scheme val="minor"/>
    </font>
    <font>
      <u/>
      <sz val="11.5"/>
      <color theme="10"/>
      <name val="Arial"/>
      <family val="2"/>
    </font>
    <font>
      <b/>
      <sz val="11.5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theme="1"/>
      <name val="Tahoma"/>
      <family val="2"/>
    </font>
    <font>
      <b/>
      <sz val="8"/>
      <color rgb="FF3F3F3F"/>
      <name val="Tahoma"/>
      <family val="2"/>
    </font>
    <font>
      <sz val="8"/>
      <color theme="3"/>
      <name val="Tahoma"/>
      <family val="2"/>
    </font>
    <font>
      <sz val="8"/>
      <color rgb="FFFF0000"/>
      <name val="Tahoma"/>
      <family val="2"/>
    </font>
    <font>
      <b/>
      <sz val="10"/>
      <color theme="0"/>
      <name val="Calibri"/>
      <family val="2"/>
      <scheme val="minor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/>
      <right style="thick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/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n">
        <color indexed="55"/>
      </top>
      <bottom/>
      <diagonal/>
    </border>
    <border>
      <left/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ck">
        <color indexed="23"/>
      </bottom>
      <diagonal/>
    </border>
    <border>
      <left style="thin">
        <color indexed="55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/>
      <right style="thick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ck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23"/>
      </bottom>
      <diagonal/>
    </border>
    <border>
      <left/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thin">
        <color indexed="23"/>
      </bottom>
      <diagonal/>
    </border>
    <border>
      <left style="medium">
        <color theme="0" tint="-0.499984740745262"/>
      </left>
      <right/>
      <top style="thin">
        <color indexed="23"/>
      </top>
      <bottom/>
      <diagonal/>
    </border>
    <border>
      <left style="medium">
        <color theme="0" tint="-0.499984740745262"/>
      </left>
      <right/>
      <top style="thin">
        <color indexed="23"/>
      </top>
      <bottom style="thin">
        <color indexed="23"/>
      </bottom>
      <diagonal/>
    </border>
    <border>
      <left style="medium">
        <color theme="0" tint="-0.499984740745262"/>
      </left>
      <right/>
      <top style="thin">
        <color indexed="23"/>
      </top>
      <bottom style="medium">
        <color theme="0" tint="-0.499984740745262"/>
      </bottom>
      <diagonal/>
    </border>
    <border>
      <left/>
      <right/>
      <top style="thin">
        <color indexed="23"/>
      </top>
      <bottom style="medium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55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indexed="22"/>
      </right>
      <top/>
      <bottom style="medium">
        <color theme="0" tint="-0.499984740745262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indexed="55"/>
      </top>
      <bottom style="thin">
        <color indexed="55"/>
      </bottom>
      <diagonal/>
    </border>
    <border>
      <left/>
      <right style="medium">
        <color theme="0" tint="-0.499984740745262"/>
      </right>
      <top style="thin">
        <color indexed="55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indexed="55"/>
      </top>
      <bottom style="medium">
        <color theme="0" tint="-0.499984740745262"/>
      </bottom>
      <diagonal/>
    </border>
    <border>
      <left/>
      <right style="thick">
        <color indexed="55"/>
      </right>
      <top style="thin">
        <color indexed="55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 style="medium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n">
        <color indexed="23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indexed="23"/>
      </top>
      <bottom style="thin">
        <color indexed="23"/>
      </bottom>
      <diagonal/>
    </border>
    <border>
      <left/>
      <right style="medium">
        <color theme="0" tint="-0.499984740745262"/>
      </right>
      <top/>
      <bottom style="thin">
        <color indexed="23"/>
      </bottom>
      <diagonal/>
    </border>
    <border>
      <left/>
      <right style="medium">
        <color theme="0" tint="-0.499984740745262"/>
      </right>
      <top style="thin">
        <color indexed="23"/>
      </top>
      <bottom/>
      <diagonal/>
    </border>
    <border>
      <left/>
      <right style="medium">
        <color theme="0" tint="-0.499984740745262"/>
      </right>
      <top/>
      <bottom style="thin">
        <color indexed="55"/>
      </bottom>
      <diagonal/>
    </border>
    <border>
      <left style="thin">
        <color indexed="23"/>
      </left>
      <right style="medium">
        <color theme="0" tint="-0.499984740745262"/>
      </right>
      <top style="thin">
        <color indexed="55"/>
      </top>
      <bottom style="medium">
        <color theme="0" tint="-0.499984740745262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theme="0" tint="-0.499984740745262"/>
      </right>
      <top style="thin">
        <color indexed="23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23"/>
      </top>
      <bottom style="thin">
        <color theme="0" tint="-0.499984740745262"/>
      </bottom>
      <diagonal/>
    </border>
    <border>
      <left style="thin">
        <color indexed="23"/>
      </left>
      <right style="thick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882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26" fillId="22" borderId="0">
      <alignment horizontal="left"/>
    </xf>
    <xf numFmtId="0" fontId="27" fillId="22" borderId="0">
      <alignment horizontal="right"/>
    </xf>
    <xf numFmtId="0" fontId="7" fillId="23" borderId="0">
      <alignment horizontal="center"/>
    </xf>
    <xf numFmtId="0" fontId="27" fillId="22" borderId="0">
      <alignment horizontal="right"/>
    </xf>
    <xf numFmtId="0" fontId="28" fillId="23" borderId="0">
      <alignment horizontal="left"/>
    </xf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6" fillId="22" borderId="0">
      <alignment horizontal="left"/>
    </xf>
    <xf numFmtId="0" fontId="29" fillId="23" borderId="0">
      <alignment horizontal="left"/>
    </xf>
    <xf numFmtId="0" fontId="20" fillId="0" borderId="6" applyNumberFormat="0" applyFill="0" applyAlignment="0" applyProtection="0"/>
    <xf numFmtId="0" fontId="21" fillId="24" borderId="0" applyNumberFormat="0" applyBorder="0" applyAlignment="0" applyProtection="0"/>
    <xf numFmtId="0" fontId="30" fillId="0" borderId="0"/>
    <xf numFmtId="0" fontId="39" fillId="0" borderId="0"/>
    <xf numFmtId="0" fontId="9" fillId="25" borderId="7" applyNumberFormat="0" applyFont="0" applyAlignment="0" applyProtection="0"/>
    <xf numFmtId="0" fontId="22" fillId="20" borderId="8" applyNumberFormat="0" applyAlignment="0" applyProtection="0"/>
    <xf numFmtId="165" fontId="31" fillId="23" borderId="0">
      <alignment horizontal="right"/>
    </xf>
    <xf numFmtId="0" fontId="32" fillId="26" borderId="0">
      <alignment horizontal="center"/>
    </xf>
    <xf numFmtId="0" fontId="26" fillId="27" borderId="0"/>
    <xf numFmtId="0" fontId="33" fillId="23" borderId="0" applyBorder="0">
      <alignment horizontal="centerContinuous"/>
    </xf>
    <xf numFmtId="0" fontId="34" fillId="27" borderId="0" applyBorder="0">
      <alignment horizontal="centerContinuous"/>
    </xf>
    <xf numFmtId="0" fontId="29" fillId="24" borderId="0">
      <alignment horizontal="center"/>
    </xf>
    <xf numFmtId="49" fontId="6" fillId="23" borderId="0">
      <alignment horizontal="center"/>
    </xf>
    <xf numFmtId="0" fontId="27" fillId="22" borderId="0">
      <alignment horizontal="center"/>
    </xf>
    <xf numFmtId="0" fontId="27" fillId="22" borderId="0">
      <alignment horizontal="centerContinuous"/>
    </xf>
    <xf numFmtId="0" fontId="8" fillId="23" borderId="0">
      <alignment horizontal="left"/>
    </xf>
    <xf numFmtId="49" fontId="8" fillId="23" borderId="0">
      <alignment horizontal="center"/>
    </xf>
    <xf numFmtId="0" fontId="26" fillId="22" borderId="0">
      <alignment horizontal="left"/>
    </xf>
    <xf numFmtId="49" fontId="8" fillId="23" borderId="0">
      <alignment horizontal="left"/>
    </xf>
    <xf numFmtId="0" fontId="26" fillId="22" borderId="0">
      <alignment horizontal="centerContinuous"/>
    </xf>
    <xf numFmtId="0" fontId="26" fillId="22" borderId="0">
      <alignment horizontal="right"/>
    </xf>
    <xf numFmtId="49" fontId="29" fillId="23" borderId="0">
      <alignment horizontal="left"/>
    </xf>
    <xf numFmtId="0" fontId="27" fillId="22" borderId="0">
      <alignment horizontal="right"/>
    </xf>
    <xf numFmtId="0" fontId="8" fillId="7" borderId="0">
      <alignment horizontal="center"/>
    </xf>
    <xf numFmtId="0" fontId="35" fillId="7" borderId="0">
      <alignment horizontal="center"/>
    </xf>
    <xf numFmtId="0" fontId="40" fillId="0" borderId="0" applyNumberFormat="0" applyBorder="0" applyAlignment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6" fillId="23" borderId="0">
      <alignment horizontal="center"/>
    </xf>
    <xf numFmtId="0" fontId="25" fillId="0" borderId="0" applyNumberForma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30" fillId="0" borderId="0"/>
    <xf numFmtId="168" fontId="26" fillId="31" borderId="0">
      <alignment vertical="center"/>
    </xf>
    <xf numFmtId="0" fontId="43" fillId="0" borderId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5" fillId="31" borderId="0">
      <alignment horizontal="center" vertical="center"/>
    </xf>
    <xf numFmtId="0" fontId="30" fillId="0" borderId="0"/>
    <xf numFmtId="0" fontId="30" fillId="0" borderId="0"/>
    <xf numFmtId="0" fontId="46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5" fillId="31" borderId="0"/>
    <xf numFmtId="41" fontId="46" fillId="0" borderId="0">
      <alignment horizontal="right" vertical="center"/>
    </xf>
    <xf numFmtId="168" fontId="46" fillId="0" borderId="0">
      <alignment horizontal="left" vertical="center" indent="1"/>
    </xf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8" fillId="0" borderId="0"/>
    <xf numFmtId="0" fontId="39" fillId="0" borderId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3" borderId="0" applyNumberFormat="0" applyBorder="0" applyAlignment="0" applyProtection="0"/>
    <xf numFmtId="0" fontId="9" fillId="3" borderId="0" applyNumberFormat="0" applyBorder="0" applyAlignment="0" applyProtection="0"/>
    <xf numFmtId="0" fontId="9" fillId="34" borderId="0" applyNumberFormat="0" applyBorder="0" applyAlignment="0" applyProtection="0"/>
    <xf numFmtId="0" fontId="9" fillId="4" borderId="0" applyNumberFormat="0" applyBorder="0" applyAlignment="0" applyProtection="0"/>
    <xf numFmtId="0" fontId="9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6" borderId="0" applyNumberFormat="0" applyBorder="0" applyAlignment="0" applyProtection="0"/>
    <xf numFmtId="0" fontId="9" fillId="37" borderId="0" applyNumberFormat="0" applyBorder="0" applyAlignment="0" applyProtection="0"/>
    <xf numFmtId="0" fontId="9" fillId="7" borderId="0" applyNumberFormat="0" applyBorder="0" applyAlignment="0" applyProtection="0"/>
    <xf numFmtId="0" fontId="9" fillId="38" borderId="0" applyNumberFormat="0" applyBorder="0" applyAlignment="0" applyProtection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9" borderId="0" applyNumberFormat="0" applyBorder="0" applyAlignment="0" applyProtection="0"/>
    <xf numFmtId="0" fontId="9" fillId="40" borderId="0" applyNumberFormat="0" applyBorder="0" applyAlignment="0" applyProtection="0"/>
    <xf numFmtId="0" fontId="9" fillId="10" borderId="0" applyNumberFormat="0" applyBorder="0" applyAlignment="0" applyProtection="0"/>
    <xf numFmtId="0" fontId="9" fillId="41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11" borderId="0" applyNumberFormat="0" applyBorder="0" applyAlignment="0" applyProtection="0"/>
    <xf numFmtId="0" fontId="9" fillId="42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5" borderId="0" applyNumberFormat="0" applyBorder="0" applyAlignment="0" applyProtection="0"/>
    <xf numFmtId="0" fontId="51" fillId="8" borderId="0" applyNumberFormat="0" applyBorder="0" applyAlignment="0" applyProtection="0"/>
    <xf numFmtId="0" fontId="5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43" borderId="0" applyNumberFormat="0" applyBorder="0" applyAlignment="0" applyProtection="0"/>
    <xf numFmtId="0" fontId="10" fillId="9" borderId="0" applyNumberFormat="0" applyBorder="0" applyAlignment="0" applyProtection="0"/>
    <xf numFmtId="0" fontId="10" fillId="40" borderId="0" applyNumberFormat="0" applyBorder="0" applyAlignment="0" applyProtection="0"/>
    <xf numFmtId="0" fontId="10" fillId="10" borderId="0" applyNumberFormat="0" applyBorder="0" applyAlignment="0" applyProtection="0"/>
    <xf numFmtId="0" fontId="10" fillId="41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5" borderId="0" applyNumberFormat="0" applyBorder="0" applyAlignment="0" applyProtection="0"/>
    <xf numFmtId="0" fontId="10" fillId="46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47" borderId="0" applyNumberFormat="0" applyBorder="0" applyAlignment="0" applyProtection="0"/>
    <xf numFmtId="0" fontId="10" fillId="17" borderId="0" applyNumberFormat="0" applyBorder="0" applyAlignment="0" applyProtection="0"/>
    <xf numFmtId="0" fontId="10" fillId="48" borderId="0" applyNumberFormat="0" applyBorder="0" applyAlignment="0" applyProtection="0"/>
    <xf numFmtId="0" fontId="10" fillId="18" borderId="0" applyNumberFormat="0" applyBorder="0" applyAlignment="0" applyProtection="0"/>
    <xf numFmtId="0" fontId="10" fillId="49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9" borderId="0" applyNumberFormat="0" applyBorder="0" applyAlignment="0" applyProtection="0"/>
    <xf numFmtId="0" fontId="10" fillId="50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4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52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172" fontId="4" fillId="0" borderId="0" applyFont="0" applyFill="0" applyBorder="0" applyAlignment="0" applyProtection="0"/>
    <xf numFmtId="0" fontId="55" fillId="4" borderId="0" applyNumberFormat="0" applyBorder="0" applyAlignment="0" applyProtection="0"/>
    <xf numFmtId="0" fontId="14" fillId="0" borderId="0" applyNumberFormat="0" applyFill="0" applyBorder="0" applyAlignment="0" applyProtection="0"/>
    <xf numFmtId="173" fontId="4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35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59" fillId="0" borderId="6" applyNumberFormat="0" applyFill="0" applyAlignment="0" applyProtection="0"/>
    <xf numFmtId="0" fontId="60" fillId="21" borderId="2" applyNumberFormat="0" applyAlignment="0" applyProtection="0"/>
    <xf numFmtId="0" fontId="20" fillId="0" borderId="6" applyNumberFormat="0" applyFill="0" applyAlignment="0" applyProtection="0"/>
    <xf numFmtId="0" fontId="61" fillId="0" borderId="3" applyNumberFormat="0" applyFill="0" applyAlignment="0" applyProtection="0"/>
    <xf numFmtId="0" fontId="62" fillId="0" borderId="4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53" borderId="0" applyNumberFormat="0" applyBorder="0" applyAlignment="0" applyProtection="0"/>
    <xf numFmtId="0" fontId="64" fillId="24" borderId="0" applyNumberFormat="0" applyBorder="0" applyAlignment="0" applyProtection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9" fillId="0" borderId="0"/>
    <xf numFmtId="0" fontId="3" fillId="0" borderId="0"/>
    <xf numFmtId="0" fontId="4" fillId="0" borderId="0"/>
    <xf numFmtId="0" fontId="46" fillId="0" borderId="0"/>
    <xf numFmtId="0" fontId="3" fillId="0" borderId="0"/>
    <xf numFmtId="0" fontId="3" fillId="0" borderId="0"/>
    <xf numFmtId="0" fontId="4" fillId="0" borderId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9" fillId="0" borderId="0" applyFont="0" applyFill="0" applyBorder="0" applyAlignment="0" applyProtection="0"/>
    <xf numFmtId="0" fontId="32" fillId="0" borderId="0" applyNumberFormat="0" applyBorder="0" applyAlignment="0"/>
    <xf numFmtId="0" fontId="32" fillId="0" borderId="0" applyNumberFormat="0" applyBorder="0" applyAlignment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4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25" fillId="0" borderId="0" applyNumberFormat="0" applyFill="0" applyBorder="0" applyAlignment="0" applyProtection="0"/>
    <xf numFmtId="0" fontId="70" fillId="3" borderId="0" applyNumberFormat="0" applyBorder="0" applyAlignment="0" applyProtection="0"/>
    <xf numFmtId="0" fontId="71" fillId="0" borderId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48" fillId="0" borderId="0"/>
    <xf numFmtId="0" fontId="4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74" fontId="4" fillId="0" borderId="0" applyFill="0" applyBorder="0" applyAlignment="0" applyProtection="0"/>
    <xf numFmtId="0" fontId="74" fillId="0" borderId="0" applyNumberForma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43" fontId="83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12" fillId="20" borderId="201" applyNumberFormat="0" applyAlignment="0" applyProtection="0"/>
    <xf numFmtId="0" fontId="19" fillId="7" borderId="201" applyNumberFormat="0" applyAlignment="0" applyProtection="0"/>
    <xf numFmtId="0" fontId="9" fillId="25" borderId="202" applyNumberFormat="0" applyFont="0" applyAlignment="0" applyProtection="0"/>
    <xf numFmtId="0" fontId="22" fillId="20" borderId="203" applyNumberFormat="0" applyAlignment="0" applyProtection="0"/>
    <xf numFmtId="0" fontId="31" fillId="0" borderId="0" applyNumberFormat="0" applyBorder="0" applyAlignment="0"/>
    <xf numFmtId="0" fontId="24" fillId="0" borderId="20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31" fillId="0" borderId="0" applyNumberFormat="0" applyBorder="0" applyAlignment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22" fillId="20" borderId="203" applyNumberFormat="0" applyAlignment="0" applyProtection="0"/>
    <xf numFmtId="0" fontId="24" fillId="0" borderId="20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0" fontId="12" fillId="20" borderId="205" applyNumberFormat="0" applyAlignment="0" applyProtection="0"/>
    <xf numFmtId="0" fontId="12" fillId="20" borderId="20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20" borderId="205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4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20" borderId="203" applyNumberFormat="0" applyAlignment="0" applyProtection="0"/>
    <xf numFmtId="0" fontId="9" fillId="25" borderId="206" applyNumberFormat="0" applyFont="0" applyAlignment="0" applyProtection="0"/>
    <xf numFmtId="0" fontId="19" fillId="7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18" fillId="0" borderId="0"/>
    <xf numFmtId="0" fontId="12" fillId="20" borderId="205" applyNumberFormat="0" applyAlignment="0" applyProtection="0"/>
    <xf numFmtId="0" fontId="119" fillId="0" borderId="0"/>
    <xf numFmtId="43" fontId="119" fillId="0" borderId="0" applyFont="0" applyFill="0" applyBorder="0" applyAlignment="0" applyProtection="0"/>
    <xf numFmtId="41" fontId="119" fillId="0" borderId="0" applyFont="0" applyFill="0" applyBorder="0" applyAlignment="0" applyProtection="0"/>
    <xf numFmtId="44" fontId="119" fillId="0" borderId="0" applyFont="0" applyFill="0" applyBorder="0" applyAlignment="0" applyProtection="0"/>
    <xf numFmtId="42" fontId="119" fillId="0" borderId="0" applyFont="0" applyFill="0" applyBorder="0" applyAlignment="0" applyProtection="0"/>
    <xf numFmtId="9" fontId="119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0" fontId="126" fillId="0" borderId="207" applyNumberFormat="0" applyFill="0" applyAlignment="0" applyProtection="0"/>
    <xf numFmtId="0" fontId="126" fillId="0" borderId="208" applyNumberFormat="0" applyFill="0" applyAlignment="0" applyProtection="0"/>
    <xf numFmtId="0" fontId="126" fillId="0" borderId="209" applyNumberFormat="0" applyFill="0" applyAlignment="0" applyProtection="0"/>
    <xf numFmtId="0" fontId="126" fillId="0" borderId="0" applyNumberFormat="0" applyFill="0" applyBorder="0" applyAlignment="0" applyProtection="0"/>
    <xf numFmtId="0" fontId="125" fillId="66" borderId="0" applyNumberFormat="0" applyBorder="0" applyAlignment="0" applyProtection="0"/>
    <xf numFmtId="0" fontId="121" fillId="67" borderId="0" applyNumberFormat="0" applyBorder="0" applyAlignment="0" applyProtection="0"/>
    <xf numFmtId="0" fontId="129" fillId="68" borderId="0" applyNumberFormat="0" applyBorder="0" applyAlignment="0" applyProtection="0"/>
    <xf numFmtId="0" fontId="127" fillId="69" borderId="210" applyNumberFormat="0" applyAlignment="0" applyProtection="0"/>
    <xf numFmtId="0" fontId="131" fillId="70" borderId="211" applyNumberFormat="0" applyAlignment="0" applyProtection="0"/>
    <xf numFmtId="0" fontId="122" fillId="70" borderId="210" applyNumberFormat="0" applyAlignment="0" applyProtection="0"/>
    <xf numFmtId="0" fontId="128" fillId="0" borderId="212" applyNumberFormat="0" applyFill="0" applyAlignment="0" applyProtection="0"/>
    <xf numFmtId="0" fontId="123" fillId="71" borderId="213" applyNumberFormat="0" applyAlignment="0" applyProtection="0"/>
    <xf numFmtId="0" fontId="133" fillId="0" borderId="0" applyNumberFormat="0" applyFill="0" applyBorder="0" applyAlignment="0" applyProtection="0"/>
    <xf numFmtId="0" fontId="119" fillId="72" borderId="214" applyNumberFormat="0" applyFont="0" applyAlignment="0" applyProtection="0"/>
    <xf numFmtId="0" fontId="124" fillId="0" borderId="0" applyNumberFormat="0" applyFill="0" applyBorder="0" applyAlignment="0" applyProtection="0"/>
    <xf numFmtId="0" fontId="130" fillId="0" borderId="215" applyNumberFormat="0" applyFill="0" applyAlignment="0" applyProtection="0"/>
    <xf numFmtId="0" fontId="120" fillId="73" borderId="0" applyNumberFormat="0" applyBorder="0" applyAlignment="0" applyProtection="0"/>
    <xf numFmtId="0" fontId="119" fillId="74" borderId="0" applyNumberFormat="0" applyBorder="0" applyAlignment="0" applyProtection="0"/>
    <xf numFmtId="0" fontId="119" fillId="75" borderId="0" applyNumberFormat="0" applyBorder="0" applyAlignment="0" applyProtection="0"/>
    <xf numFmtId="0" fontId="120" fillId="76" borderId="0" applyNumberFormat="0" applyBorder="0" applyAlignment="0" applyProtection="0"/>
    <xf numFmtId="0" fontId="120" fillId="77" borderId="0" applyNumberFormat="0" applyBorder="0" applyAlignment="0" applyProtection="0"/>
    <xf numFmtId="0" fontId="119" fillId="78" borderId="0" applyNumberFormat="0" applyBorder="0" applyAlignment="0" applyProtection="0"/>
    <xf numFmtId="0" fontId="119" fillId="79" borderId="0" applyNumberFormat="0" applyBorder="0" applyAlignment="0" applyProtection="0"/>
    <xf numFmtId="0" fontId="120" fillId="80" borderId="0" applyNumberFormat="0" applyBorder="0" applyAlignment="0" applyProtection="0"/>
    <xf numFmtId="0" fontId="120" fillId="81" borderId="0" applyNumberFormat="0" applyBorder="0" applyAlignment="0" applyProtection="0"/>
    <xf numFmtId="0" fontId="119" fillId="82" borderId="0" applyNumberFormat="0" applyBorder="0" applyAlignment="0" applyProtection="0"/>
    <xf numFmtId="0" fontId="119" fillId="83" borderId="0" applyNumberFormat="0" applyBorder="0" applyAlignment="0" applyProtection="0"/>
    <xf numFmtId="0" fontId="120" fillId="84" borderId="0" applyNumberFormat="0" applyBorder="0" applyAlignment="0" applyProtection="0"/>
    <xf numFmtId="0" fontId="120" fillId="85" borderId="0" applyNumberFormat="0" applyBorder="0" applyAlignment="0" applyProtection="0"/>
    <xf numFmtId="0" fontId="119" fillId="86" borderId="0" applyNumberFormat="0" applyBorder="0" applyAlignment="0" applyProtection="0"/>
    <xf numFmtId="0" fontId="119" fillId="87" borderId="0" applyNumberFormat="0" applyBorder="0" applyAlignment="0" applyProtection="0"/>
    <xf numFmtId="0" fontId="120" fillId="88" borderId="0" applyNumberFormat="0" applyBorder="0" applyAlignment="0" applyProtection="0"/>
    <xf numFmtId="0" fontId="120" fillId="89" borderId="0" applyNumberFormat="0" applyBorder="0" applyAlignment="0" applyProtection="0"/>
    <xf numFmtId="0" fontId="119" fillId="90" borderId="0" applyNumberFormat="0" applyBorder="0" applyAlignment="0" applyProtection="0"/>
    <xf numFmtId="0" fontId="119" fillId="91" borderId="0" applyNumberFormat="0" applyBorder="0" applyAlignment="0" applyProtection="0"/>
    <xf numFmtId="0" fontId="120" fillId="92" borderId="0" applyNumberFormat="0" applyBorder="0" applyAlignment="0" applyProtection="0"/>
    <xf numFmtId="0" fontId="120" fillId="93" borderId="0" applyNumberFormat="0" applyBorder="0" applyAlignment="0" applyProtection="0"/>
    <xf numFmtId="0" fontId="119" fillId="94" borderId="0" applyNumberFormat="0" applyBorder="0" applyAlignment="0" applyProtection="0"/>
    <xf numFmtId="0" fontId="119" fillId="95" borderId="0" applyNumberFormat="0" applyBorder="0" applyAlignment="0" applyProtection="0"/>
    <xf numFmtId="0" fontId="120" fillId="96" borderId="0" applyNumberFormat="0" applyBorder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130">
    <xf numFmtId="0" fontId="0" fillId="0" borderId="0" xfId="0"/>
    <xf numFmtId="0" fontId="76" fillId="0" borderId="0" xfId="0" applyFont="1"/>
    <xf numFmtId="0" fontId="76" fillId="0" borderId="0" xfId="0" applyFont="1" applyAlignment="1">
      <alignment horizontal="left" indent="1"/>
    </xf>
    <xf numFmtId="0" fontId="76" fillId="0" borderId="0" xfId="0" applyFont="1" applyAlignment="1">
      <alignment horizontal="center"/>
    </xf>
    <xf numFmtId="0" fontId="76" fillId="0" borderId="0" xfId="0" applyFont="1" applyAlignment="1">
      <alignment wrapText="1"/>
    </xf>
    <xf numFmtId="0" fontId="76" fillId="0" borderId="80" xfId="0" applyFont="1" applyBorder="1" applyAlignment="1">
      <alignment horizontal="center"/>
    </xf>
    <xf numFmtId="0" fontId="82" fillId="57" borderId="83" xfId="0" applyFont="1" applyFill="1" applyBorder="1"/>
    <xf numFmtId="0" fontId="82" fillId="57" borderId="74" xfId="0" applyFont="1" applyFill="1" applyBorder="1"/>
    <xf numFmtId="0" fontId="78" fillId="57" borderId="74" xfId="0" applyFont="1" applyFill="1" applyBorder="1"/>
    <xf numFmtId="0" fontId="78" fillId="57" borderId="75" xfId="0" applyFont="1" applyFill="1" applyBorder="1" applyAlignment="1">
      <alignment horizontal="right"/>
    </xf>
    <xf numFmtId="0" fontId="76" fillId="0" borderId="0" xfId="0" applyFont="1" applyAlignment="1">
      <alignment horizontal="left"/>
    </xf>
    <xf numFmtId="0" fontId="78" fillId="57" borderId="88" xfId="0" applyFont="1" applyFill="1" applyBorder="1"/>
    <xf numFmtId="0" fontId="76" fillId="0" borderId="88" xfId="0" applyFont="1" applyBorder="1"/>
    <xf numFmtId="0" fontId="76" fillId="0" borderId="90" xfId="0" applyFont="1" applyBorder="1"/>
    <xf numFmtId="0" fontId="76" fillId="0" borderId="89" xfId="0" applyFont="1" applyBorder="1"/>
    <xf numFmtId="0" fontId="76" fillId="0" borderId="91" xfId="0" applyFont="1" applyBorder="1"/>
    <xf numFmtId="0" fontId="78" fillId="57" borderId="89" xfId="0" applyFont="1" applyFill="1" applyBorder="1" applyAlignment="1">
      <alignment horizontal="right"/>
    </xf>
    <xf numFmtId="0" fontId="77" fillId="0" borderId="0" xfId="0" applyFont="1"/>
    <xf numFmtId="0" fontId="76" fillId="28" borderId="0" xfId="2448" applyFont="1" applyFill="1" applyAlignment="1" applyProtection="1">
      <alignment vertical="top"/>
      <protection hidden="1"/>
    </xf>
    <xf numFmtId="0" fontId="76" fillId="28" borderId="0" xfId="2448" applyFont="1" applyFill="1" applyAlignment="1" applyProtection="1">
      <alignment vertical="top" wrapText="1"/>
      <protection hidden="1"/>
    </xf>
    <xf numFmtId="0" fontId="78" fillId="28" borderId="91" xfId="2448" applyFont="1" applyFill="1" applyBorder="1" applyAlignment="1" applyProtection="1">
      <alignment horizontal="center" vertical="top" wrapText="1"/>
      <protection hidden="1"/>
    </xf>
    <xf numFmtId="0" fontId="78" fillId="28" borderId="0" xfId="2448" applyFont="1" applyFill="1" applyAlignment="1" applyProtection="1">
      <alignment horizontal="left" vertical="top" wrapText="1"/>
      <protection hidden="1"/>
    </xf>
    <xf numFmtId="0" fontId="78" fillId="28" borderId="0" xfId="2448" applyFont="1" applyFill="1" applyAlignment="1" applyProtection="1">
      <alignment vertical="top"/>
      <protection hidden="1"/>
    </xf>
    <xf numFmtId="171" fontId="76" fillId="28" borderId="0" xfId="2448" applyNumberFormat="1" applyFont="1" applyFill="1" applyAlignment="1" applyProtection="1">
      <alignment vertical="top"/>
      <protection hidden="1"/>
    </xf>
    <xf numFmtId="0" fontId="76" fillId="28" borderId="88" xfId="2448" applyFont="1" applyFill="1" applyBorder="1" applyAlignment="1" applyProtection="1">
      <alignment horizontal="left" vertical="top" indent="1"/>
      <protection hidden="1"/>
    </xf>
    <xf numFmtId="171" fontId="76" fillId="28" borderId="91" xfId="2448" applyNumberFormat="1" applyFont="1" applyFill="1" applyBorder="1" applyAlignment="1" applyProtection="1">
      <alignment vertical="top"/>
      <protection hidden="1"/>
    </xf>
    <xf numFmtId="0" fontId="76" fillId="28" borderId="91" xfId="2448" applyFont="1" applyFill="1" applyBorder="1" applyAlignment="1" applyProtection="1">
      <alignment horizontal="left" vertical="center" indent="1"/>
      <protection hidden="1"/>
    </xf>
    <xf numFmtId="170" fontId="76" fillId="56" borderId="91" xfId="2448" applyNumberFormat="1" applyFont="1" applyFill="1" applyBorder="1" applyAlignment="1">
      <alignment horizontal="center" vertical="center" wrapText="1"/>
    </xf>
    <xf numFmtId="171" fontId="76" fillId="28" borderId="91" xfId="2448" applyNumberFormat="1" applyFont="1" applyFill="1" applyBorder="1" applyAlignment="1" applyProtection="1">
      <alignment horizontal="center" vertical="center"/>
      <protection hidden="1"/>
    </xf>
    <xf numFmtId="0" fontId="76" fillId="28" borderId="91" xfId="2448" applyFont="1" applyFill="1" applyBorder="1" applyAlignment="1" applyProtection="1">
      <alignment horizontal="left" vertical="top" indent="1"/>
      <protection hidden="1"/>
    </xf>
    <xf numFmtId="0" fontId="76" fillId="28" borderId="89" xfId="2448" applyFont="1" applyFill="1" applyBorder="1" applyAlignment="1" applyProtection="1">
      <alignment horizontal="left" vertical="top" indent="1"/>
      <protection hidden="1"/>
    </xf>
    <xf numFmtId="170" fontId="76" fillId="56" borderId="89" xfId="2448" applyNumberFormat="1" applyFont="1" applyFill="1" applyBorder="1" applyAlignment="1">
      <alignment horizontal="center" vertical="top" wrapText="1"/>
    </xf>
    <xf numFmtId="0" fontId="78" fillId="28" borderId="91" xfId="2448" applyFont="1" applyFill="1" applyBorder="1" applyAlignment="1" applyProtection="1">
      <alignment vertical="center"/>
      <protection hidden="1"/>
    </xf>
    <xf numFmtId="0" fontId="0" fillId="56" borderId="0" xfId="0" applyFill="1"/>
    <xf numFmtId="0" fontId="76" fillId="28" borderId="91" xfId="0" applyFont="1" applyFill="1" applyBorder="1" applyProtection="1">
      <protection hidden="1"/>
    </xf>
    <xf numFmtId="0" fontId="76" fillId="56" borderId="0" xfId="0" applyFont="1" applyFill="1"/>
    <xf numFmtId="0" fontId="76" fillId="0" borderId="91" xfId="0" applyFont="1" applyBorder="1" applyAlignment="1" applyProtection="1">
      <alignment horizontal="left" indent="1"/>
      <protection locked="0"/>
    </xf>
    <xf numFmtId="0" fontId="78" fillId="56" borderId="88" xfId="0" applyFont="1" applyFill="1" applyBorder="1"/>
    <xf numFmtId="0" fontId="78" fillId="56" borderId="89" xfId="0" applyFont="1" applyFill="1" applyBorder="1"/>
    <xf numFmtId="0" fontId="78" fillId="56" borderId="91" xfId="0" applyFont="1" applyFill="1" applyBorder="1"/>
    <xf numFmtId="0" fontId="78" fillId="0" borderId="91" xfId="0" applyFont="1" applyBorder="1"/>
    <xf numFmtId="0" fontId="89" fillId="58" borderId="91" xfId="0" applyFont="1" applyFill="1" applyBorder="1" applyAlignment="1" applyProtection="1">
      <alignment horizontal="left" vertical="center"/>
      <protection hidden="1"/>
    </xf>
    <xf numFmtId="0" fontId="76" fillId="56" borderId="0" xfId="0" applyFont="1" applyFill="1" applyAlignment="1">
      <alignment horizontal="left"/>
    </xf>
    <xf numFmtId="0" fontId="76" fillId="56" borderId="0" xfId="0" applyFont="1" applyFill="1" applyProtection="1">
      <protection hidden="1"/>
    </xf>
    <xf numFmtId="0" fontId="76" fillId="56" borderId="71" xfId="0" applyFont="1" applyFill="1" applyBorder="1"/>
    <xf numFmtId="0" fontId="0" fillId="0" borderId="91" xfId="0" applyBorder="1" applyAlignment="1">
      <alignment horizontal="center"/>
    </xf>
    <xf numFmtId="0" fontId="4" fillId="0" borderId="91" xfId="0" applyFont="1" applyBorder="1" applyAlignment="1">
      <alignment horizontal="center"/>
    </xf>
    <xf numFmtId="0" fontId="76" fillId="0" borderId="91" xfId="0" applyFont="1" applyBorder="1" applyAlignment="1">
      <alignment horizontal="center"/>
    </xf>
    <xf numFmtId="0" fontId="78" fillId="0" borderId="0" xfId="0" applyFont="1"/>
    <xf numFmtId="0" fontId="82" fillId="56" borderId="96" xfId="0" applyFont="1" applyFill="1" applyBorder="1"/>
    <xf numFmtId="0" fontId="78" fillId="28" borderId="97" xfId="2448" applyFont="1" applyFill="1" applyBorder="1" applyAlignment="1" applyProtection="1">
      <alignment horizontal="center" vertical="top" wrapText="1"/>
      <protection hidden="1"/>
    </xf>
    <xf numFmtId="0" fontId="4" fillId="56" borderId="96" xfId="0" applyFont="1" applyFill="1" applyBorder="1" applyAlignment="1">
      <alignment horizontal="center"/>
    </xf>
    <xf numFmtId="0" fontId="0" fillId="56" borderId="96" xfId="0" applyFill="1" applyBorder="1" applyAlignment="1">
      <alignment horizontal="center"/>
    </xf>
    <xf numFmtId="0" fontId="0" fillId="0" borderId="97" xfId="0" applyBorder="1" applyAlignment="1">
      <alignment horizontal="center"/>
    </xf>
    <xf numFmtId="43" fontId="76" fillId="0" borderId="0" xfId="0" applyNumberFormat="1" applyFont="1"/>
    <xf numFmtId="0" fontId="76" fillId="0" borderId="0" xfId="0" applyFont="1" applyAlignment="1">
      <alignment horizontal="right"/>
    </xf>
    <xf numFmtId="0" fontId="78" fillId="0" borderId="91" xfId="0" applyFont="1" applyBorder="1" applyAlignment="1">
      <alignment horizontal="right"/>
    </xf>
    <xf numFmtId="0" fontId="76" fillId="57" borderId="81" xfId="0" applyFont="1" applyFill="1" applyBorder="1"/>
    <xf numFmtId="0" fontId="76" fillId="57" borderId="99" xfId="0" applyFont="1" applyFill="1" applyBorder="1"/>
    <xf numFmtId="0" fontId="78" fillId="57" borderId="98" xfId="0" applyFont="1" applyFill="1" applyBorder="1"/>
    <xf numFmtId="0" fontId="76" fillId="57" borderId="0" xfId="0" applyFont="1" applyFill="1"/>
    <xf numFmtId="0" fontId="72" fillId="60" borderId="93" xfId="0" applyFont="1" applyFill="1" applyBorder="1" applyAlignment="1">
      <alignment horizontal="centerContinuous"/>
    </xf>
    <xf numFmtId="0" fontId="72" fillId="60" borderId="94" xfId="0" applyFont="1" applyFill="1" applyBorder="1" applyAlignment="1">
      <alignment horizontal="centerContinuous"/>
    </xf>
    <xf numFmtId="0" fontId="72" fillId="60" borderId="95" xfId="0" applyFont="1" applyFill="1" applyBorder="1" applyAlignment="1">
      <alignment horizontal="centerContinuous"/>
    </xf>
    <xf numFmtId="0" fontId="90" fillId="0" borderId="0" xfId="0" applyFont="1"/>
    <xf numFmtId="0" fontId="91" fillId="0" borderId="0" xfId="0" applyFont="1"/>
    <xf numFmtId="0" fontId="7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6" fillId="60" borderId="0" xfId="0" applyFont="1" applyFill="1" applyAlignment="1">
      <alignment horizontal="centerContinuous"/>
    </xf>
    <xf numFmtId="0" fontId="87" fillId="60" borderId="0" xfId="0" applyFont="1" applyFill="1" applyAlignment="1">
      <alignment horizontal="centerContinuous"/>
    </xf>
    <xf numFmtId="10" fontId="76" fillId="0" borderId="91" xfId="93" applyNumberFormat="1" applyFont="1" applyBorder="1"/>
    <xf numFmtId="0" fontId="76" fillId="0" borderId="0" xfId="0" applyFont="1" applyAlignment="1">
      <alignment horizontal="left" vertical="center"/>
    </xf>
    <xf numFmtId="43" fontId="76" fillId="57" borderId="91" xfId="2447" applyFont="1" applyFill="1" applyBorder="1" applyAlignment="1">
      <alignment horizontal="left" vertical="center"/>
    </xf>
    <xf numFmtId="0" fontId="78" fillId="57" borderId="88" xfId="0" applyFont="1" applyFill="1" applyBorder="1" applyAlignment="1">
      <alignment horizontal="left" vertical="center"/>
    </xf>
    <xf numFmtId="0" fontId="78" fillId="57" borderId="89" xfId="0" applyFont="1" applyFill="1" applyBorder="1" applyAlignment="1">
      <alignment horizontal="left" vertical="center"/>
    </xf>
    <xf numFmtId="43" fontId="76" fillId="0" borderId="91" xfId="0" applyNumberFormat="1" applyFont="1" applyBorder="1" applyAlignment="1">
      <alignment horizontal="right"/>
    </xf>
    <xf numFmtId="0" fontId="78" fillId="57" borderId="100" xfId="0" applyFont="1" applyFill="1" applyBorder="1"/>
    <xf numFmtId="0" fontId="76" fillId="57" borderId="90" xfId="0" applyFont="1" applyFill="1" applyBorder="1"/>
    <xf numFmtId="41" fontId="76" fillId="0" borderId="0" xfId="0" applyNumberFormat="1" applyFont="1"/>
    <xf numFmtId="0" fontId="78" fillId="56" borderId="89" xfId="0" applyFont="1" applyFill="1" applyBorder="1" applyAlignment="1" applyProtection="1">
      <alignment horizontal="center" vertical="top"/>
      <protection hidden="1"/>
    </xf>
    <xf numFmtId="0" fontId="78" fillId="56" borderId="88" xfId="0" applyFont="1" applyFill="1" applyBorder="1" applyAlignment="1" applyProtection="1">
      <alignment horizontal="left" vertical="top"/>
      <protection hidden="1"/>
    </xf>
    <xf numFmtId="0" fontId="78" fillId="56" borderId="91" xfId="0" applyFont="1" applyFill="1" applyBorder="1" applyAlignment="1" applyProtection="1">
      <alignment horizontal="left" vertical="top" wrapText="1"/>
      <protection hidden="1"/>
    </xf>
    <xf numFmtId="0" fontId="78" fillId="28" borderId="91" xfId="2448" applyFont="1" applyFill="1" applyBorder="1" applyAlignment="1" applyProtection="1">
      <alignment horizontal="center" vertical="center" wrapText="1"/>
      <protection hidden="1"/>
    </xf>
    <xf numFmtId="0" fontId="76" fillId="55" borderId="101" xfId="0" applyFont="1" applyFill="1" applyBorder="1" applyAlignment="1" applyProtection="1">
      <alignment horizontal="left" vertical="center"/>
      <protection locked="0"/>
    </xf>
    <xf numFmtId="170" fontId="76" fillId="55" borderId="91" xfId="2448" applyNumberFormat="1" applyFont="1" applyFill="1" applyBorder="1" applyAlignment="1" applyProtection="1">
      <alignment horizontal="center" vertical="top" wrapText="1"/>
      <protection locked="0"/>
    </xf>
    <xf numFmtId="42" fontId="76" fillId="55" borderId="91" xfId="2448" applyNumberFormat="1" applyFont="1" applyFill="1" applyBorder="1" applyAlignment="1" applyProtection="1">
      <alignment vertical="top"/>
      <protection locked="0" hidden="1"/>
    </xf>
    <xf numFmtId="0" fontId="78" fillId="0" borderId="91" xfId="2448" applyFont="1" applyBorder="1" applyAlignment="1" applyProtection="1">
      <alignment horizontal="center" vertical="center" wrapText="1"/>
      <protection hidden="1"/>
    </xf>
    <xf numFmtId="0" fontId="76" fillId="58" borderId="0" xfId="0" applyFont="1" applyFill="1" applyAlignment="1" applyProtection="1">
      <alignment vertical="top"/>
      <protection hidden="1"/>
    </xf>
    <xf numFmtId="0" fontId="78" fillId="56" borderId="0" xfId="0" applyFont="1" applyFill="1" applyAlignment="1" applyProtection="1">
      <alignment horizontal="centerContinuous" vertical="center"/>
      <protection hidden="1"/>
    </xf>
    <xf numFmtId="0" fontId="76" fillId="56" borderId="0" xfId="0" applyFont="1" applyFill="1" applyAlignment="1" applyProtection="1">
      <alignment horizontal="centerContinuous" vertical="center"/>
      <protection hidden="1"/>
    </xf>
    <xf numFmtId="0" fontId="94" fillId="56" borderId="0" xfId="2446" applyFont="1" applyFill="1" applyAlignment="1" applyProtection="1">
      <alignment horizontal="centerContinuous" vertical="top"/>
      <protection hidden="1"/>
    </xf>
    <xf numFmtId="0" fontId="76" fillId="56" borderId="0" xfId="0" applyFont="1" applyFill="1" applyAlignment="1" applyProtection="1">
      <alignment horizontal="centerContinuous" vertical="top"/>
      <protection hidden="1"/>
    </xf>
    <xf numFmtId="0" fontId="76" fillId="56" borderId="0" xfId="0" applyFont="1" applyFill="1" applyAlignment="1">
      <alignment horizontal="centerContinuous"/>
    </xf>
    <xf numFmtId="0" fontId="89" fillId="56" borderId="0" xfId="0" applyFont="1" applyFill="1" applyAlignment="1" applyProtection="1">
      <alignment horizontal="center" vertical="top"/>
      <protection hidden="1"/>
    </xf>
    <xf numFmtId="0" fontId="76" fillId="58" borderId="91" xfId="0" applyFont="1" applyFill="1" applyBorder="1" applyAlignment="1" applyProtection="1">
      <alignment horizontal="left" vertical="center"/>
      <protection hidden="1"/>
    </xf>
    <xf numFmtId="0" fontId="76" fillId="58" borderId="0" xfId="0" applyFont="1" applyFill="1" applyProtection="1">
      <protection hidden="1"/>
    </xf>
    <xf numFmtId="43" fontId="76" fillId="58" borderId="0" xfId="0" applyNumberFormat="1" applyFont="1" applyFill="1" applyProtection="1">
      <protection hidden="1"/>
    </xf>
    <xf numFmtId="0" fontId="76" fillId="58" borderId="0" xfId="0" applyFont="1" applyFill="1" applyAlignment="1" applyProtection="1">
      <alignment vertical="center"/>
      <protection hidden="1"/>
    </xf>
    <xf numFmtId="0" fontId="76" fillId="56" borderId="0" xfId="0" applyFont="1" applyFill="1" applyAlignment="1">
      <alignment vertical="center"/>
    </xf>
    <xf numFmtId="3" fontId="76" fillId="0" borderId="0" xfId="0" applyNumberFormat="1" applyFont="1" applyAlignment="1">
      <alignment vertical="top"/>
    </xf>
    <xf numFmtId="0" fontId="76" fillId="0" borderId="0" xfId="0" applyFont="1" applyAlignment="1">
      <alignment vertical="top"/>
    </xf>
    <xf numFmtId="41" fontId="76" fillId="0" borderId="0" xfId="0" applyNumberFormat="1" applyFont="1" applyAlignment="1">
      <alignment horizontal="right" vertical="top"/>
    </xf>
    <xf numFmtId="41" fontId="76" fillId="0" borderId="0" xfId="0" applyNumberFormat="1" applyFont="1" applyAlignment="1">
      <alignment vertical="top"/>
    </xf>
    <xf numFmtId="3" fontId="76" fillId="56" borderId="0" xfId="0" applyNumberFormat="1" applyFont="1" applyFill="1" applyAlignment="1">
      <alignment vertical="top"/>
    </xf>
    <xf numFmtId="0" fontId="78" fillId="0" borderId="10" xfId="0" applyFont="1" applyBorder="1" applyAlignment="1">
      <alignment horizontal="centerContinuous"/>
    </xf>
    <xf numFmtId="0" fontId="78" fillId="0" borderId="66" xfId="0" applyFont="1" applyBorder="1" applyAlignment="1">
      <alignment horizontal="centerContinuous"/>
    </xf>
    <xf numFmtId="0" fontId="78" fillId="0" borderId="13" xfId="0" applyFont="1" applyBorder="1" applyAlignment="1">
      <alignment vertical="top"/>
    </xf>
    <xf numFmtId="0" fontId="78" fillId="0" borderId="14" xfId="0" applyFont="1" applyBorder="1" applyAlignment="1">
      <alignment vertical="top"/>
    </xf>
    <xf numFmtId="0" fontId="76" fillId="0" borderId="14" xfId="0" applyFont="1" applyBorder="1" applyAlignment="1">
      <alignment vertical="top"/>
    </xf>
    <xf numFmtId="41" fontId="76" fillId="0" borderId="14" xfId="0" applyNumberFormat="1" applyFont="1" applyBorder="1" applyAlignment="1">
      <alignment horizontal="right" vertical="top"/>
    </xf>
    <xf numFmtId="41" fontId="78" fillId="0" borderId="14" xfId="0" applyNumberFormat="1" applyFont="1" applyBorder="1" applyAlignment="1">
      <alignment horizontal="center" vertical="top"/>
    </xf>
    <xf numFmtId="41" fontId="78" fillId="0" borderId="16" xfId="0" applyNumberFormat="1" applyFont="1" applyBorder="1" applyAlignment="1">
      <alignment horizontal="center" vertical="top"/>
    </xf>
    <xf numFmtId="0" fontId="78" fillId="0" borderId="11" xfId="0" applyFont="1" applyBorder="1" applyAlignment="1">
      <alignment vertical="top"/>
    </xf>
    <xf numFmtId="0" fontId="78" fillId="0" borderId="0" xfId="0" applyFont="1" applyAlignment="1">
      <alignment vertical="top"/>
    </xf>
    <xf numFmtId="41" fontId="78" fillId="0" borderId="0" xfId="0" applyNumberFormat="1" applyFont="1" applyAlignment="1">
      <alignment horizontal="center" vertical="top"/>
    </xf>
    <xf numFmtId="41" fontId="78" fillId="0" borderId="18" xfId="0" applyNumberFormat="1" applyFont="1" applyBorder="1" applyAlignment="1">
      <alignment horizontal="center" vertical="top"/>
    </xf>
    <xf numFmtId="0" fontId="76" fillId="0" borderId="20" xfId="0" applyFont="1" applyBorder="1" applyAlignment="1">
      <alignment vertical="top"/>
    </xf>
    <xf numFmtId="41" fontId="76" fillId="0" borderId="20" xfId="0" applyNumberFormat="1" applyFont="1" applyBorder="1" applyAlignment="1">
      <alignment horizontal="right" vertical="top"/>
    </xf>
    <xf numFmtId="41" fontId="78" fillId="0" borderId="20" xfId="0" applyNumberFormat="1" applyFont="1" applyBorder="1" applyAlignment="1">
      <alignment horizontal="center" vertical="top"/>
    </xf>
    <xf numFmtId="3" fontId="76" fillId="0" borderId="0" xfId="0" applyNumberFormat="1" applyFont="1" applyAlignment="1">
      <alignment vertical="top" wrapText="1"/>
    </xf>
    <xf numFmtId="0" fontId="76" fillId="0" borderId="11" xfId="0" applyFont="1" applyBorder="1" applyAlignment="1">
      <alignment vertical="top"/>
    </xf>
    <xf numFmtId="0" fontId="76" fillId="0" borderId="0" xfId="0" applyFont="1" applyAlignment="1">
      <alignment vertical="top" wrapText="1"/>
    </xf>
    <xf numFmtId="41" fontId="78" fillId="0" borderId="16" xfId="0" applyNumberFormat="1" applyFont="1" applyBorder="1" applyAlignment="1">
      <alignment horizontal="center" vertical="top" wrapText="1"/>
    </xf>
    <xf numFmtId="166" fontId="78" fillId="56" borderId="54" xfId="0" applyNumberFormat="1" applyFont="1" applyFill="1" applyBorder="1" applyAlignment="1">
      <alignment horizontal="center" vertical="top" wrapText="1"/>
    </xf>
    <xf numFmtId="0" fontId="78" fillId="0" borderId="0" xfId="0" applyFont="1" applyAlignment="1">
      <alignment horizontal="center" vertical="top" textRotation="60" wrapText="1"/>
    </xf>
    <xf numFmtId="0" fontId="76" fillId="0" borderId="11" xfId="0" applyFont="1" applyBorder="1" applyAlignment="1">
      <alignment vertical="top" wrapText="1"/>
    </xf>
    <xf numFmtId="41" fontId="76" fillId="0" borderId="0" xfId="0" applyNumberFormat="1" applyFont="1" applyAlignment="1">
      <alignment horizontal="center" vertical="top" wrapText="1"/>
    </xf>
    <xf numFmtId="41" fontId="76" fillId="0" borderId="0" xfId="0" applyNumberFormat="1" applyFont="1" applyAlignment="1">
      <alignment horizontal="center" vertical="top"/>
    </xf>
    <xf numFmtId="166" fontId="78" fillId="56" borderId="33" xfId="0" applyNumberFormat="1" applyFont="1" applyFill="1" applyBorder="1" applyAlignment="1">
      <alignment horizontal="center" vertical="top" wrapText="1"/>
    </xf>
    <xf numFmtId="41" fontId="76" fillId="0" borderId="0" xfId="0" applyNumberFormat="1" applyFont="1" applyAlignment="1">
      <alignment horizontal="right" vertical="top" wrapText="1"/>
    </xf>
    <xf numFmtId="41" fontId="76" fillId="0" borderId="0" xfId="0" applyNumberFormat="1" applyFont="1" applyAlignment="1">
      <alignment vertical="top" wrapText="1"/>
    </xf>
    <xf numFmtId="3" fontId="76" fillId="0" borderId="11" xfId="0" applyNumberFormat="1" applyFont="1" applyBorder="1" applyAlignment="1">
      <alignment vertical="top"/>
    </xf>
    <xf numFmtId="0" fontId="76" fillId="0" borderId="0" xfId="0" applyFont="1" applyAlignment="1">
      <alignment horizontal="right" vertical="center" wrapText="1"/>
    </xf>
    <xf numFmtId="3" fontId="76" fillId="0" borderId="33" xfId="0" applyNumberFormat="1" applyFont="1" applyBorder="1" applyAlignment="1">
      <alignment vertical="top" wrapText="1"/>
    </xf>
    <xf numFmtId="3" fontId="76" fillId="0" borderId="0" xfId="0" applyNumberFormat="1" applyFont="1"/>
    <xf numFmtId="0" fontId="76" fillId="56" borderId="0" xfId="0" applyFont="1" applyFill="1" applyAlignment="1">
      <alignment vertical="center" wrapText="1"/>
    </xf>
    <xf numFmtId="41" fontId="76" fillId="0" borderId="0" xfId="0" applyNumberFormat="1" applyFont="1" applyAlignment="1">
      <alignment horizontal="right" vertical="center" wrapText="1"/>
    </xf>
    <xf numFmtId="41" fontId="76" fillId="0" borderId="31" xfId="0" applyNumberFormat="1" applyFont="1" applyBorder="1" applyAlignment="1">
      <alignment horizontal="right" vertical="center"/>
    </xf>
    <xf numFmtId="41" fontId="76" fillId="56" borderId="63" xfId="0" applyNumberFormat="1" applyFont="1" applyFill="1" applyBorder="1" applyAlignment="1">
      <alignment vertical="top" wrapText="1"/>
    </xf>
    <xf numFmtId="41" fontId="95" fillId="56" borderId="55" xfId="0" applyNumberFormat="1" applyFont="1" applyFill="1" applyBorder="1" applyAlignment="1">
      <alignment vertical="top" wrapText="1"/>
    </xf>
    <xf numFmtId="41" fontId="95" fillId="29" borderId="55" xfId="0" applyNumberFormat="1" applyFont="1" applyFill="1" applyBorder="1" applyAlignment="1" applyProtection="1">
      <alignment vertical="top" wrapText="1"/>
      <protection locked="0"/>
    </xf>
    <xf numFmtId="0" fontId="76" fillId="0" borderId="0" xfId="0" applyFont="1" applyAlignment="1">
      <alignment vertical="center" wrapText="1"/>
    </xf>
    <xf numFmtId="41" fontId="76" fillId="56" borderId="55" xfId="0" applyNumberFormat="1" applyFont="1" applyFill="1" applyBorder="1" applyAlignment="1">
      <alignment vertical="top" wrapText="1"/>
    </xf>
    <xf numFmtId="41" fontId="76" fillId="0" borderId="55" xfId="0" applyNumberFormat="1" applyFont="1" applyBorder="1" applyAlignment="1">
      <alignment vertical="top" wrapText="1"/>
    </xf>
    <xf numFmtId="41" fontId="76" fillId="29" borderId="55" xfId="0" applyNumberFormat="1" applyFont="1" applyFill="1" applyBorder="1" applyAlignment="1" applyProtection="1">
      <alignment vertical="top" wrapText="1"/>
      <protection locked="0"/>
    </xf>
    <xf numFmtId="41" fontId="76" fillId="56" borderId="27" xfId="0" applyNumberFormat="1" applyFont="1" applyFill="1" applyBorder="1" applyAlignment="1">
      <alignment vertical="top" wrapText="1"/>
    </xf>
    <xf numFmtId="41" fontId="76" fillId="0" borderId="27" xfId="0" applyNumberFormat="1" applyFont="1" applyBorder="1" applyAlignment="1">
      <alignment vertical="top" wrapText="1"/>
    </xf>
    <xf numFmtId="0" fontId="76" fillId="0" borderId="0" xfId="0" applyFont="1" applyAlignment="1">
      <alignment horizontal="left" vertical="top" indent="1"/>
    </xf>
    <xf numFmtId="0" fontId="76" fillId="0" borderId="0" xfId="0" applyFont="1" applyAlignment="1">
      <alignment horizontal="left" vertical="top"/>
    </xf>
    <xf numFmtId="41" fontId="76" fillId="56" borderId="26" xfId="0" applyNumberFormat="1" applyFont="1" applyFill="1" applyBorder="1" applyAlignment="1">
      <alignment vertical="top" wrapText="1"/>
    </xf>
    <xf numFmtId="41" fontId="76" fillId="0" borderId="26" xfId="0" applyNumberFormat="1" applyFont="1" applyBorder="1" applyAlignment="1">
      <alignment vertical="top" wrapText="1"/>
    </xf>
    <xf numFmtId="41" fontId="76" fillId="56" borderId="23" xfId="0" applyNumberFormat="1" applyFont="1" applyFill="1" applyBorder="1" applyAlignment="1">
      <alignment vertical="top" wrapText="1"/>
    </xf>
    <xf numFmtId="41" fontId="76" fillId="0" borderId="23" xfId="0" applyNumberFormat="1" applyFont="1" applyBorder="1" applyAlignment="1">
      <alignment vertical="top" wrapText="1"/>
    </xf>
    <xf numFmtId="41" fontId="76" fillId="55" borderId="55" xfId="0" applyNumberFormat="1" applyFont="1" applyFill="1" applyBorder="1" applyAlignment="1" applyProtection="1">
      <alignment vertical="top" wrapText="1"/>
      <protection locked="0"/>
    </xf>
    <xf numFmtId="41" fontId="76" fillId="0" borderId="65" xfId="0" applyNumberFormat="1" applyFont="1" applyBorder="1" applyAlignment="1">
      <alignment vertical="top" wrapText="1"/>
    </xf>
    <xf numFmtId="0" fontId="78" fillId="0" borderId="28" xfId="0" applyFont="1" applyBorder="1" applyAlignment="1">
      <alignment horizontal="left" vertical="top"/>
    </xf>
    <xf numFmtId="0" fontId="78" fillId="0" borderId="29" xfId="0" applyFont="1" applyBorder="1" applyAlignment="1">
      <alignment horizontal="left" vertical="top"/>
    </xf>
    <xf numFmtId="3" fontId="76" fillId="0" borderId="30" xfId="0" applyNumberFormat="1" applyFont="1" applyBorder="1" applyAlignment="1">
      <alignment vertical="top" wrapText="1"/>
    </xf>
    <xf numFmtId="3" fontId="76" fillId="0" borderId="29" xfId="0" applyNumberFormat="1" applyFont="1" applyBorder="1" applyAlignment="1">
      <alignment vertical="top" wrapText="1"/>
    </xf>
    <xf numFmtId="41" fontId="76" fillId="0" borderId="29" xfId="0" applyNumberFormat="1" applyFont="1" applyBorder="1" applyAlignment="1">
      <alignment horizontal="right" vertical="top" wrapText="1"/>
    </xf>
    <xf numFmtId="41" fontId="76" fillId="0" borderId="29" xfId="0" applyNumberFormat="1" applyFont="1" applyBorder="1" applyAlignment="1">
      <alignment vertical="top" wrapText="1"/>
    </xf>
    <xf numFmtId="41" fontId="96" fillId="0" borderId="56" xfId="0" applyNumberFormat="1" applyFont="1" applyBorder="1" applyAlignment="1">
      <alignment vertical="top" wrapText="1"/>
    </xf>
    <xf numFmtId="3" fontId="76" fillId="0" borderId="10" xfId="0" applyNumberFormat="1" applyFont="1" applyBorder="1" applyAlignment="1">
      <alignment vertical="top" wrapText="1"/>
    </xf>
    <xf numFmtId="41" fontId="76" fillId="0" borderId="10" xfId="0" applyNumberFormat="1" applyFont="1" applyBorder="1" applyAlignment="1">
      <alignment horizontal="right" vertical="top" wrapText="1"/>
    </xf>
    <xf numFmtId="41" fontId="76" fillId="0" borderId="10" xfId="0" applyNumberFormat="1" applyFont="1" applyBorder="1" applyAlignment="1">
      <alignment vertical="top" wrapText="1"/>
    </xf>
    <xf numFmtId="0" fontId="78" fillId="0" borderId="0" xfId="0" applyFont="1" applyAlignment="1">
      <alignment horizontal="left" vertical="top"/>
    </xf>
    <xf numFmtId="0" fontId="97" fillId="0" borderId="0" xfId="0" applyFont="1" applyAlignment="1">
      <alignment vertical="top"/>
    </xf>
    <xf numFmtId="167" fontId="76" fillId="0" borderId="31" xfId="0" applyNumberFormat="1" applyFont="1" applyBorder="1" applyAlignment="1">
      <alignment horizontal="right" vertical="center"/>
    </xf>
    <xf numFmtId="167" fontId="95" fillId="0" borderId="31" xfId="0" applyNumberFormat="1" applyFont="1" applyBorder="1" applyAlignment="1">
      <alignment horizontal="right" vertical="center"/>
    </xf>
    <xf numFmtId="0" fontId="97" fillId="0" borderId="0" xfId="0" applyFont="1" applyAlignment="1">
      <alignment horizontal="left" vertical="top"/>
    </xf>
    <xf numFmtId="41" fontId="76" fillId="0" borderId="55" xfId="0" applyNumberFormat="1" applyFont="1" applyBorder="1" applyAlignment="1">
      <alignment horizontal="right" vertical="top"/>
    </xf>
    <xf numFmtId="41" fontId="76" fillId="0" borderId="0" xfId="0" applyNumberFormat="1" applyFont="1" applyAlignment="1">
      <alignment horizontal="right" vertical="center"/>
    </xf>
    <xf numFmtId="41" fontId="76" fillId="0" borderId="0" xfId="0" applyNumberFormat="1" applyFont="1" applyAlignment="1">
      <alignment horizontal="right" wrapText="1"/>
    </xf>
    <xf numFmtId="41" fontId="76" fillId="0" borderId="59" xfId="0" applyNumberFormat="1" applyFont="1" applyBorder="1" applyAlignment="1">
      <alignment vertical="top" wrapText="1"/>
    </xf>
    <xf numFmtId="41" fontId="76" fillId="0" borderId="0" xfId="0" applyNumberFormat="1" applyFont="1" applyAlignment="1">
      <alignment horizontal="right"/>
    </xf>
    <xf numFmtId="0" fontId="98" fillId="0" borderId="0" xfId="0" applyFont="1" applyAlignment="1">
      <alignment horizontal="left" vertical="top"/>
    </xf>
    <xf numFmtId="167" fontId="76" fillId="0" borderId="25" xfId="0" applyNumberFormat="1" applyFont="1" applyBorder="1" applyAlignment="1">
      <alignment vertical="center" wrapText="1"/>
    </xf>
    <xf numFmtId="41" fontId="76" fillId="56" borderId="0" xfId="0" applyNumberFormat="1" applyFont="1" applyFill="1" applyAlignment="1">
      <alignment vertical="top" wrapText="1"/>
    </xf>
    <xf numFmtId="41" fontId="95" fillId="55" borderId="55" xfId="0" applyNumberFormat="1" applyFont="1" applyFill="1" applyBorder="1" applyAlignment="1" applyProtection="1">
      <alignment vertical="top" wrapText="1"/>
      <protection locked="0"/>
    </xf>
    <xf numFmtId="0" fontId="85" fillId="0" borderId="0" xfId="0" applyFont="1" applyAlignment="1">
      <alignment vertical="top" wrapText="1"/>
    </xf>
    <xf numFmtId="41" fontId="85" fillId="0" borderId="0" xfId="0" applyNumberFormat="1" applyFont="1" applyAlignment="1">
      <alignment horizontal="right" vertical="top" wrapText="1"/>
    </xf>
    <xf numFmtId="41" fontId="96" fillId="0" borderId="0" xfId="0" applyNumberFormat="1" applyFont="1" applyAlignment="1">
      <alignment vertical="top" wrapText="1"/>
    </xf>
    <xf numFmtId="41" fontId="96" fillId="0" borderId="55" xfId="0" applyNumberFormat="1" applyFont="1" applyBorder="1" applyAlignment="1">
      <alignment vertical="top" wrapText="1"/>
    </xf>
    <xf numFmtId="0" fontId="78" fillId="0" borderId="61" xfId="0" applyFont="1" applyBorder="1" applyAlignment="1">
      <alignment vertical="top"/>
    </xf>
    <xf numFmtId="0" fontId="78" fillId="0" borderId="29" xfId="0" applyFont="1" applyBorder="1" applyAlignment="1">
      <alignment vertical="top"/>
    </xf>
    <xf numFmtId="0" fontId="76" fillId="0" borderId="10" xfId="0" applyFont="1" applyBorder="1" applyAlignment="1">
      <alignment vertical="top"/>
    </xf>
    <xf numFmtId="0" fontId="76" fillId="0" borderId="43" xfId="0" applyFont="1" applyBorder="1" applyAlignment="1">
      <alignment vertical="top"/>
    </xf>
    <xf numFmtId="41" fontId="76" fillId="0" borderId="23" xfId="0" applyNumberFormat="1" applyFont="1" applyBorder="1" applyAlignment="1">
      <alignment vertical="top"/>
    </xf>
    <xf numFmtId="41" fontId="76" fillId="56" borderId="55" xfId="0" applyNumberFormat="1" applyFont="1" applyFill="1" applyBorder="1" applyAlignment="1">
      <alignment vertical="top"/>
    </xf>
    <xf numFmtId="41" fontId="95" fillId="0" borderId="0" xfId="0" applyNumberFormat="1" applyFont="1" applyAlignment="1">
      <alignment vertical="top"/>
    </xf>
    <xf numFmtId="41" fontId="96" fillId="0" borderId="0" xfId="0" applyNumberFormat="1" applyFont="1" applyAlignment="1">
      <alignment vertical="top"/>
    </xf>
    <xf numFmtId="41" fontId="96" fillId="0" borderId="55" xfId="0" applyNumberFormat="1" applyFont="1" applyBorder="1" applyAlignment="1">
      <alignment vertical="top"/>
    </xf>
    <xf numFmtId="41" fontId="76" fillId="0" borderId="27" xfId="0" applyNumberFormat="1" applyFont="1" applyBorder="1" applyAlignment="1">
      <alignment vertical="top"/>
    </xf>
    <xf numFmtId="41" fontId="96" fillId="0" borderId="55" xfId="0" applyNumberFormat="1" applyFont="1" applyBorder="1" applyAlignment="1">
      <alignment horizontal="center" vertical="top"/>
    </xf>
    <xf numFmtId="41" fontId="76" fillId="0" borderId="29" xfId="0" applyNumberFormat="1" applyFont="1" applyBorder="1" applyAlignment="1">
      <alignment horizontal="right" vertical="top"/>
    </xf>
    <xf numFmtId="41" fontId="76" fillId="0" borderId="10" xfId="0" applyNumberFormat="1" applyFont="1" applyBorder="1" applyAlignment="1">
      <alignment horizontal="right" vertical="top"/>
    </xf>
    <xf numFmtId="41" fontId="76" fillId="0" borderId="10" xfId="0" applyNumberFormat="1" applyFont="1" applyBorder="1" applyAlignment="1">
      <alignment vertical="top"/>
    </xf>
    <xf numFmtId="0" fontId="76" fillId="56" borderId="0" xfId="0" applyFont="1" applyFill="1" applyAlignment="1">
      <alignment vertical="top"/>
    </xf>
    <xf numFmtId="41" fontId="76" fillId="29" borderId="35" xfId="0" applyNumberFormat="1" applyFont="1" applyFill="1" applyBorder="1" applyAlignment="1" applyProtection="1">
      <alignment vertical="top"/>
      <protection locked="0"/>
    </xf>
    <xf numFmtId="41" fontId="76" fillId="56" borderId="67" xfId="0" applyNumberFormat="1" applyFont="1" applyFill="1" applyBorder="1" applyAlignment="1">
      <alignment vertical="top"/>
    </xf>
    <xf numFmtId="41" fontId="76" fillId="0" borderId="67" xfId="0" applyNumberFormat="1" applyFont="1" applyBorder="1" applyAlignment="1">
      <alignment vertical="top"/>
    </xf>
    <xf numFmtId="41" fontId="76" fillId="56" borderId="23" xfId="0" applyNumberFormat="1" applyFont="1" applyFill="1" applyBorder="1" applyAlignment="1">
      <alignment vertical="top"/>
    </xf>
    <xf numFmtId="3" fontId="78" fillId="0" borderId="0" xfId="0" applyNumberFormat="1" applyFont="1" applyAlignment="1">
      <alignment vertical="top"/>
    </xf>
    <xf numFmtId="41" fontId="78" fillId="0" borderId="0" xfId="0" applyNumberFormat="1" applyFont="1" applyAlignment="1">
      <alignment horizontal="right" vertical="top"/>
    </xf>
    <xf numFmtId="41" fontId="78" fillId="56" borderId="67" xfId="0" applyNumberFormat="1" applyFont="1" applyFill="1" applyBorder="1" applyAlignment="1">
      <alignment vertical="top"/>
    </xf>
    <xf numFmtId="41" fontId="78" fillId="0" borderId="67" xfId="0" applyNumberFormat="1" applyFont="1" applyBorder="1" applyAlignment="1">
      <alignment vertical="top"/>
    </xf>
    <xf numFmtId="41" fontId="76" fillId="56" borderId="31" xfId="0" applyNumberFormat="1" applyFont="1" applyFill="1" applyBorder="1" applyAlignment="1">
      <alignment vertical="top"/>
    </xf>
    <xf numFmtId="41" fontId="78" fillId="0" borderId="29" xfId="0" applyNumberFormat="1" applyFont="1" applyBorder="1" applyAlignment="1">
      <alignment horizontal="right" vertical="top"/>
    </xf>
    <xf numFmtId="41" fontId="76" fillId="0" borderId="29" xfId="0" applyNumberFormat="1" applyFont="1" applyBorder="1" applyAlignment="1">
      <alignment vertical="top"/>
    </xf>
    <xf numFmtId="41" fontId="78" fillId="0" borderId="56" xfId="0" applyNumberFormat="1" applyFont="1" applyBorder="1" applyAlignment="1">
      <alignment vertical="top"/>
    </xf>
    <xf numFmtId="0" fontId="78" fillId="0" borderId="11" xfId="0" applyFont="1" applyBorder="1"/>
    <xf numFmtId="41" fontId="78" fillId="0" borderId="20" xfId="0" applyNumberFormat="1" applyFont="1" applyBorder="1" applyAlignment="1">
      <alignment horizontal="right"/>
    </xf>
    <xf numFmtId="0" fontId="78" fillId="0" borderId="13" xfId="0" applyFont="1" applyBorder="1"/>
    <xf numFmtId="0" fontId="78" fillId="0" borderId="14" xfId="0" applyFont="1" applyBorder="1"/>
    <xf numFmtId="0" fontId="76" fillId="0" borderId="14" xfId="0" applyFont="1" applyBorder="1"/>
    <xf numFmtId="41" fontId="76" fillId="0" borderId="14" xfId="0" applyNumberFormat="1" applyFont="1" applyBorder="1" applyAlignment="1">
      <alignment horizontal="right"/>
    </xf>
    <xf numFmtId="41" fontId="78" fillId="0" borderId="50" xfId="0" applyNumberFormat="1" applyFont="1" applyBorder="1" applyAlignment="1">
      <alignment horizontal="center"/>
    </xf>
    <xf numFmtId="41" fontId="78" fillId="0" borderId="14" xfId="0" applyNumberFormat="1" applyFont="1" applyBorder="1" applyAlignment="1">
      <alignment horizontal="center"/>
    </xf>
    <xf numFmtId="41" fontId="78" fillId="0" borderId="16" xfId="0" applyNumberFormat="1" applyFont="1" applyBorder="1" applyAlignment="1">
      <alignment horizontal="center"/>
    </xf>
    <xf numFmtId="41" fontId="78" fillId="0" borderId="36" xfId="0" applyNumberFormat="1" applyFont="1" applyBorder="1" applyAlignment="1">
      <alignment horizontal="center"/>
    </xf>
    <xf numFmtId="3" fontId="76" fillId="0" borderId="0" xfId="0" applyNumberFormat="1" applyFont="1" applyAlignment="1">
      <alignment wrapText="1"/>
    </xf>
    <xf numFmtId="41" fontId="78" fillId="0" borderId="51" xfId="0" applyNumberFormat="1" applyFont="1" applyBorder="1" applyAlignment="1">
      <alignment horizontal="center"/>
    </xf>
    <xf numFmtId="41" fontId="78" fillId="0" borderId="0" xfId="0" applyNumberFormat="1" applyFont="1" applyAlignment="1">
      <alignment horizontal="center"/>
    </xf>
    <xf numFmtId="41" fontId="78" fillId="0" borderId="18" xfId="0" applyNumberFormat="1" applyFont="1" applyBorder="1" applyAlignment="1">
      <alignment horizontal="center"/>
    </xf>
    <xf numFmtId="41" fontId="78" fillId="0" borderId="12" xfId="0" applyNumberFormat="1" applyFont="1" applyBorder="1" applyAlignment="1">
      <alignment horizontal="center"/>
    </xf>
    <xf numFmtId="0" fontId="78" fillId="0" borderId="19" xfId="0" applyFont="1" applyBorder="1"/>
    <xf numFmtId="0" fontId="78" fillId="0" borderId="20" xfId="0" applyFont="1" applyBorder="1"/>
    <xf numFmtId="0" fontId="76" fillId="0" borderId="20" xfId="0" applyFont="1" applyBorder="1"/>
    <xf numFmtId="41" fontId="76" fillId="0" borderId="20" xfId="0" applyNumberFormat="1" applyFont="1" applyBorder="1" applyAlignment="1">
      <alignment horizontal="right"/>
    </xf>
    <xf numFmtId="41" fontId="78" fillId="0" borderId="21" xfId="0" applyNumberFormat="1" applyFont="1" applyBorder="1" applyAlignment="1">
      <alignment horizontal="center"/>
    </xf>
    <xf numFmtId="41" fontId="78" fillId="0" borderId="20" xfId="0" applyNumberFormat="1" applyFont="1" applyBorder="1" applyAlignment="1">
      <alignment horizontal="center"/>
    </xf>
    <xf numFmtId="41" fontId="78" fillId="0" borderId="54" xfId="0" applyNumberFormat="1" applyFont="1" applyBorder="1" applyAlignment="1">
      <alignment horizontal="center"/>
    </xf>
    <xf numFmtId="41" fontId="78" fillId="0" borderId="44" xfId="0" applyNumberFormat="1" applyFont="1" applyBorder="1" applyAlignment="1">
      <alignment horizontal="center"/>
    </xf>
    <xf numFmtId="0" fontId="76" fillId="0" borderId="11" xfId="0" applyFont="1" applyBorder="1"/>
    <xf numFmtId="41" fontId="76" fillId="0" borderId="12" xfId="0" applyNumberFormat="1" applyFont="1" applyBorder="1"/>
    <xf numFmtId="41" fontId="76" fillId="0" borderId="20" xfId="0" applyNumberFormat="1" applyFont="1" applyBorder="1" applyAlignment="1">
      <alignment horizontal="right" vertical="top" wrapText="1"/>
    </xf>
    <xf numFmtId="41" fontId="76" fillId="0" borderId="21" xfId="0" applyNumberFormat="1" applyFont="1" applyBorder="1" applyAlignment="1">
      <alignment horizontal="center" wrapText="1"/>
    </xf>
    <xf numFmtId="41" fontId="78" fillId="0" borderId="1" xfId="0" applyNumberFormat="1" applyFont="1" applyBorder="1" applyAlignment="1">
      <alignment horizontal="center" wrapText="1"/>
    </xf>
    <xf numFmtId="41" fontId="78" fillId="0" borderId="45" xfId="0" applyNumberFormat="1" applyFont="1" applyBorder="1" applyAlignment="1">
      <alignment horizontal="center" wrapText="1"/>
    </xf>
    <xf numFmtId="0" fontId="78" fillId="0" borderId="0" xfId="0" applyFont="1" applyAlignment="1">
      <alignment horizontal="center" textRotation="60" wrapText="1"/>
    </xf>
    <xf numFmtId="0" fontId="76" fillId="0" borderId="13" xfId="0" applyFont="1" applyBorder="1"/>
    <xf numFmtId="0" fontId="78" fillId="0" borderId="14" xfId="0" applyFont="1" applyBorder="1" applyAlignment="1">
      <alignment horizontal="left" wrapText="1"/>
    </xf>
    <xf numFmtId="41" fontId="78" fillId="0" borderId="14" xfId="0" applyNumberFormat="1" applyFont="1" applyBorder="1" applyAlignment="1">
      <alignment horizontal="right" wrapText="1"/>
    </xf>
    <xf numFmtId="41" fontId="76" fillId="0" borderId="14" xfId="0" applyNumberFormat="1" applyFont="1" applyBorder="1" applyAlignment="1">
      <alignment horizontal="center" wrapText="1"/>
    </xf>
    <xf numFmtId="41" fontId="76" fillId="0" borderId="36" xfId="0" applyNumberFormat="1" applyFont="1" applyBorder="1" applyAlignment="1">
      <alignment horizontal="center" wrapText="1"/>
    </xf>
    <xf numFmtId="0" fontId="78" fillId="0" borderId="11" xfId="0" applyFont="1" applyBorder="1" applyAlignment="1">
      <alignment vertical="center"/>
    </xf>
    <xf numFmtId="0" fontId="78" fillId="0" borderId="0" xfId="0" applyFont="1" applyAlignment="1">
      <alignment vertical="center"/>
    </xf>
    <xf numFmtId="41" fontId="76" fillId="0" borderId="0" xfId="0" applyNumberFormat="1" applyFont="1" applyAlignment="1">
      <alignment vertical="center" wrapText="1"/>
    </xf>
    <xf numFmtId="3" fontId="76" fillId="0" borderId="11" xfId="0" applyNumberFormat="1" applyFont="1" applyBorder="1"/>
    <xf numFmtId="0" fontId="76" fillId="0" borderId="0" xfId="0" applyFont="1" applyAlignment="1">
      <alignment vertical="center"/>
    </xf>
    <xf numFmtId="41" fontId="76" fillId="0" borderId="23" xfId="0" applyNumberFormat="1" applyFont="1" applyBorder="1" applyAlignment="1">
      <alignment vertical="center" wrapText="1"/>
    </xf>
    <xf numFmtId="41" fontId="76" fillId="0" borderId="37" xfId="0" applyNumberFormat="1" applyFont="1" applyBorder="1" applyAlignment="1">
      <alignment vertical="center" wrapText="1"/>
    </xf>
    <xf numFmtId="41" fontId="76" fillId="0" borderId="51" xfId="0" applyNumberFormat="1" applyFont="1" applyBorder="1" applyAlignment="1">
      <alignment vertical="center" wrapText="1"/>
    </xf>
    <xf numFmtId="41" fontId="76" fillId="29" borderId="35" xfId="0" applyNumberFormat="1" applyFont="1" applyFill="1" applyBorder="1" applyAlignment="1" applyProtection="1">
      <alignment vertical="center" wrapText="1"/>
      <protection locked="0"/>
    </xf>
    <xf numFmtId="41" fontId="76" fillId="0" borderId="24" xfId="0" applyNumberFormat="1" applyFont="1" applyBorder="1" applyAlignment="1">
      <alignment vertical="center" wrapText="1"/>
    </xf>
    <xf numFmtId="3" fontId="99" fillId="0" borderId="0" xfId="0" applyNumberFormat="1" applyFont="1" applyAlignment="1">
      <alignment wrapText="1"/>
    </xf>
    <xf numFmtId="41" fontId="76" fillId="0" borderId="25" xfId="0" applyNumberFormat="1" applyFont="1" applyBorder="1" applyAlignment="1">
      <alignment vertical="center" wrapText="1"/>
    </xf>
    <xf numFmtId="41" fontId="76" fillId="0" borderId="35" xfId="0" applyNumberFormat="1" applyFont="1" applyBorder="1" applyAlignment="1">
      <alignment vertical="center" wrapText="1"/>
    </xf>
    <xf numFmtId="41" fontId="76" fillId="0" borderId="38" xfId="0" applyNumberFormat="1" applyFont="1" applyBorder="1" applyAlignment="1">
      <alignment vertical="center" wrapText="1"/>
    </xf>
    <xf numFmtId="3" fontId="78" fillId="0" borderId="0" xfId="0" applyNumberFormat="1" applyFont="1" applyAlignment="1">
      <alignment horizontal="center" wrapText="1"/>
    </xf>
    <xf numFmtId="41" fontId="76" fillId="0" borderId="27" xfId="0" applyNumberFormat="1" applyFont="1" applyBorder="1" applyAlignment="1">
      <alignment vertical="center" wrapText="1"/>
    </xf>
    <xf numFmtId="41" fontId="76" fillId="0" borderId="40" xfId="0" applyNumberFormat="1" applyFont="1" applyBorder="1" applyAlignment="1">
      <alignment vertical="center" wrapText="1"/>
    </xf>
    <xf numFmtId="0" fontId="76" fillId="0" borderId="0" xfId="0" applyFont="1" applyAlignment="1">
      <alignment horizontal="left" vertical="center" indent="1"/>
    </xf>
    <xf numFmtId="41" fontId="95" fillId="29" borderId="35" xfId="0" applyNumberFormat="1" applyFont="1" applyFill="1" applyBorder="1" applyAlignment="1" applyProtection="1">
      <alignment vertical="center" wrapText="1"/>
      <protection locked="0"/>
    </xf>
    <xf numFmtId="41" fontId="95" fillId="0" borderId="24" xfId="0" applyNumberFormat="1" applyFont="1" applyBorder="1" applyAlignment="1">
      <alignment vertical="center" wrapText="1"/>
    </xf>
    <xf numFmtId="41" fontId="76" fillId="0" borderId="26" xfId="0" applyNumberFormat="1" applyFont="1" applyBorder="1" applyAlignment="1">
      <alignment vertical="center" wrapText="1"/>
    </xf>
    <xf numFmtId="41" fontId="76" fillId="0" borderId="39" xfId="0" applyNumberFormat="1" applyFont="1" applyBorder="1" applyAlignment="1">
      <alignment vertical="center" wrapText="1"/>
    </xf>
    <xf numFmtId="0" fontId="78" fillId="0" borderId="28" xfId="0" applyFont="1" applyBorder="1" applyAlignment="1">
      <alignment horizontal="left" vertical="center"/>
    </xf>
    <xf numFmtId="0" fontId="78" fillId="0" borderId="29" xfId="0" applyFont="1" applyBorder="1" applyAlignment="1">
      <alignment horizontal="left" vertical="center"/>
    </xf>
    <xf numFmtId="3" fontId="76" fillId="0" borderId="30" xfId="0" applyNumberFormat="1" applyFont="1" applyBorder="1" applyAlignment="1">
      <alignment wrapText="1"/>
    </xf>
    <xf numFmtId="41" fontId="76" fillId="0" borderId="29" xfId="0" applyNumberFormat="1" applyFont="1" applyBorder="1" applyAlignment="1">
      <alignment horizontal="right" wrapText="1"/>
    </xf>
    <xf numFmtId="41" fontId="76" fillId="0" borderId="52" xfId="0" applyNumberFormat="1" applyFont="1" applyBorder="1" applyAlignment="1">
      <alignment vertical="center" wrapText="1"/>
    </xf>
    <xf numFmtId="41" fontId="96" fillId="0" borderId="49" xfId="0" applyNumberFormat="1" applyFont="1" applyBorder="1" applyAlignment="1">
      <alignment vertical="center" wrapText="1"/>
    </xf>
    <xf numFmtId="41" fontId="96" fillId="0" borderId="41" xfId="0" applyNumberFormat="1" applyFont="1" applyBorder="1" applyAlignment="1">
      <alignment vertical="center" wrapText="1"/>
    </xf>
    <xf numFmtId="41" fontId="96" fillId="0" borderId="42" xfId="0" applyNumberFormat="1" applyFont="1" applyBorder="1" applyAlignment="1">
      <alignment vertical="center" wrapText="1"/>
    </xf>
    <xf numFmtId="0" fontId="78" fillId="0" borderId="10" xfId="0" applyFont="1" applyBorder="1" applyAlignment="1">
      <alignment horizontal="left" vertical="center"/>
    </xf>
    <xf numFmtId="3" fontId="76" fillId="0" borderId="10" xfId="0" applyNumberFormat="1" applyFont="1" applyBorder="1" applyAlignment="1">
      <alignment wrapText="1"/>
    </xf>
    <xf numFmtId="41" fontId="76" fillId="0" borderId="10" xfId="0" applyNumberFormat="1" applyFont="1" applyBorder="1" applyAlignment="1">
      <alignment horizontal="right" wrapText="1"/>
    </xf>
    <xf numFmtId="41" fontId="76" fillId="0" borderId="10" xfId="0" applyNumberFormat="1" applyFont="1" applyBorder="1" applyAlignment="1">
      <alignment vertical="center" wrapText="1"/>
    </xf>
    <xf numFmtId="41" fontId="96" fillId="0" borderId="10" xfId="0" applyNumberFormat="1" applyFont="1" applyBorder="1" applyAlignment="1">
      <alignment vertical="center" wrapText="1"/>
    </xf>
    <xf numFmtId="41" fontId="76" fillId="0" borderId="12" xfId="0" applyNumberFormat="1" applyFont="1" applyBorder="1" applyAlignment="1">
      <alignment vertical="center" wrapText="1"/>
    </xf>
    <xf numFmtId="0" fontId="78" fillId="0" borderId="0" xfId="0" applyFont="1" applyAlignment="1">
      <alignment horizontal="left" vertical="center"/>
    </xf>
    <xf numFmtId="41" fontId="95" fillId="0" borderId="0" xfId="0" applyNumberFormat="1" applyFont="1" applyAlignment="1">
      <alignment horizontal="right" vertical="center"/>
    </xf>
    <xf numFmtId="41" fontId="76" fillId="0" borderId="35" xfId="0" applyNumberFormat="1" applyFont="1" applyBorder="1" applyAlignment="1">
      <alignment horizontal="right" vertical="center"/>
    </xf>
    <xf numFmtId="41" fontId="76" fillId="0" borderId="24" xfId="0" applyNumberFormat="1" applyFont="1" applyBorder="1" applyAlignment="1">
      <alignment horizontal="right" vertical="center"/>
    </xf>
    <xf numFmtId="41" fontId="76" fillId="0" borderId="53" xfId="0" applyNumberFormat="1" applyFont="1" applyBorder="1" applyAlignment="1">
      <alignment vertical="center" wrapText="1"/>
    </xf>
    <xf numFmtId="41" fontId="76" fillId="29" borderId="25" xfId="0" applyNumberFormat="1" applyFont="1" applyFill="1" applyBorder="1" applyAlignment="1" applyProtection="1">
      <alignment vertical="center" wrapText="1"/>
      <protection locked="0"/>
    </xf>
    <xf numFmtId="41" fontId="95" fillId="29" borderId="25" xfId="0" applyNumberFormat="1" applyFont="1" applyFill="1" applyBorder="1" applyAlignment="1" applyProtection="1">
      <alignment vertical="center" wrapText="1"/>
      <protection locked="0"/>
    </xf>
    <xf numFmtId="0" fontId="85" fillId="0" borderId="0" xfId="0" applyFont="1" applyAlignment="1">
      <alignment vertical="center" wrapText="1"/>
    </xf>
    <xf numFmtId="41" fontId="85" fillId="0" borderId="0" xfId="0" applyNumberFormat="1" applyFont="1" applyAlignment="1">
      <alignment horizontal="right" vertical="center" wrapText="1"/>
    </xf>
    <xf numFmtId="41" fontId="96" fillId="0" borderId="51" xfId="0" applyNumberFormat="1" applyFont="1" applyBorder="1" applyAlignment="1">
      <alignment vertical="center" wrapText="1"/>
    </xf>
    <xf numFmtId="41" fontId="96" fillId="0" borderId="25" xfId="0" applyNumberFormat="1" applyFont="1" applyBorder="1" applyAlignment="1">
      <alignment vertical="center" wrapText="1"/>
    </xf>
    <xf numFmtId="0" fontId="78" fillId="0" borderId="61" xfId="0" applyFont="1" applyBorder="1" applyAlignment="1">
      <alignment vertical="center"/>
    </xf>
    <xf numFmtId="0" fontId="78" fillId="0" borderId="29" xfId="0" applyFont="1" applyBorder="1" applyAlignment="1">
      <alignment vertical="center"/>
    </xf>
    <xf numFmtId="3" fontId="76" fillId="0" borderId="29" xfId="0" applyNumberFormat="1" applyFont="1" applyBorder="1" applyAlignment="1">
      <alignment wrapText="1"/>
    </xf>
    <xf numFmtId="41" fontId="96" fillId="0" borderId="58" xfId="0" applyNumberFormat="1" applyFont="1" applyBorder="1" applyAlignment="1">
      <alignment vertical="center" wrapText="1"/>
    </xf>
    <xf numFmtId="41" fontId="76" fillId="0" borderId="0" xfId="0" applyNumberFormat="1" applyFont="1" applyAlignment="1">
      <alignment wrapText="1"/>
    </xf>
    <xf numFmtId="41" fontId="76" fillId="0" borderId="12" xfId="0" applyNumberFormat="1" applyFont="1" applyBorder="1" applyAlignment="1">
      <alignment wrapText="1"/>
    </xf>
    <xf numFmtId="41" fontId="76" fillId="0" borderId="23" xfId="0" applyNumberFormat="1" applyFont="1" applyBorder="1"/>
    <xf numFmtId="3" fontId="76" fillId="29" borderId="0" xfId="0" applyNumberFormat="1" applyFont="1" applyFill="1" applyProtection="1">
      <protection locked="0"/>
    </xf>
    <xf numFmtId="0" fontId="76" fillId="29" borderId="0" xfId="0" applyFont="1" applyFill="1"/>
    <xf numFmtId="41" fontId="76" fillId="0" borderId="51" xfId="0" applyNumberFormat="1" applyFont="1" applyBorder="1"/>
    <xf numFmtId="41" fontId="76" fillId="29" borderId="35" xfId="0" applyNumberFormat="1" applyFont="1" applyFill="1" applyBorder="1" applyProtection="1">
      <protection locked="0"/>
    </xf>
    <xf numFmtId="41" fontId="76" fillId="0" borderId="67" xfId="0" applyNumberFormat="1" applyFont="1" applyBorder="1"/>
    <xf numFmtId="41" fontId="76" fillId="0" borderId="68" xfId="0" applyNumberFormat="1" applyFont="1" applyBorder="1"/>
    <xf numFmtId="3" fontId="78" fillId="0" borderId="0" xfId="0" applyNumberFormat="1" applyFont="1"/>
    <xf numFmtId="41" fontId="78" fillId="0" borderId="0" xfId="0" applyNumberFormat="1" applyFont="1" applyAlignment="1">
      <alignment horizontal="right"/>
    </xf>
    <xf numFmtId="41" fontId="78" fillId="0" borderId="51" xfId="0" applyNumberFormat="1" applyFont="1" applyBorder="1"/>
    <xf numFmtId="41" fontId="78" fillId="0" borderId="67" xfId="0" applyNumberFormat="1" applyFont="1" applyBorder="1"/>
    <xf numFmtId="41" fontId="78" fillId="0" borderId="68" xfId="0" applyNumberFormat="1" applyFont="1" applyBorder="1"/>
    <xf numFmtId="41" fontId="76" fillId="0" borderId="37" xfId="0" applyNumberFormat="1" applyFont="1" applyBorder="1"/>
    <xf numFmtId="41" fontId="96" fillId="0" borderId="51" xfId="0" applyNumberFormat="1" applyFont="1" applyBorder="1"/>
    <xf numFmtId="0" fontId="78" fillId="0" borderId="29" xfId="0" applyFont="1" applyBorder="1"/>
    <xf numFmtId="41" fontId="78" fillId="0" borderId="29" xfId="0" applyNumberFormat="1" applyFont="1" applyBorder="1" applyAlignment="1">
      <alignment horizontal="right"/>
    </xf>
    <xf numFmtId="41" fontId="78" fillId="0" borderId="29" xfId="0" applyNumberFormat="1" applyFont="1" applyBorder="1"/>
    <xf numFmtId="41" fontId="78" fillId="0" borderId="56" xfId="0" applyNumberFormat="1" applyFont="1" applyBorder="1"/>
    <xf numFmtId="41" fontId="78" fillId="0" borderId="42" xfId="0" applyNumberFormat="1" applyFont="1" applyBorder="1"/>
    <xf numFmtId="3" fontId="76" fillId="0" borderId="0" xfId="0" applyNumberFormat="1" applyFont="1" applyAlignment="1">
      <alignment horizontal="center" vertical="top"/>
    </xf>
    <xf numFmtId="0" fontId="76" fillId="0" borderId="0" xfId="0" applyFont="1" applyAlignment="1">
      <alignment horizontal="center" vertical="top"/>
    </xf>
    <xf numFmtId="41" fontId="78" fillId="0" borderId="17" xfId="0" applyNumberFormat="1" applyFont="1" applyBorder="1" applyAlignment="1">
      <alignment horizontal="center"/>
    </xf>
    <xf numFmtId="41" fontId="76" fillId="0" borderId="0" xfId="0" applyNumberFormat="1" applyFont="1" applyAlignment="1">
      <alignment horizontal="center"/>
    </xf>
    <xf numFmtId="41" fontId="76" fillId="0" borderId="20" xfId="0" applyNumberFormat="1" applyFont="1" applyBorder="1" applyAlignment="1">
      <alignment horizontal="center" wrapText="1"/>
    </xf>
    <xf numFmtId="3" fontId="76" fillId="0" borderId="0" xfId="0" applyNumberFormat="1" applyFont="1" applyAlignment="1">
      <alignment horizontal="center" vertical="top" wrapText="1"/>
    </xf>
    <xf numFmtId="41" fontId="76" fillId="56" borderId="17" xfId="0" applyNumberFormat="1" applyFont="1" applyFill="1" applyBorder="1" applyAlignment="1">
      <alignment vertical="center" wrapText="1"/>
    </xf>
    <xf numFmtId="41" fontId="76" fillId="56" borderId="60" xfId="0" applyNumberFormat="1" applyFont="1" applyFill="1" applyBorder="1" applyAlignment="1">
      <alignment vertical="center" wrapText="1"/>
    </xf>
    <xf numFmtId="0" fontId="100" fillId="56" borderId="0" xfId="0" applyFont="1" applyFill="1"/>
    <xf numFmtId="41" fontId="76" fillId="56" borderId="51" xfId="0" applyNumberFormat="1" applyFont="1" applyFill="1" applyBorder="1" applyAlignment="1">
      <alignment vertical="center" wrapText="1"/>
    </xf>
    <xf numFmtId="41" fontId="76" fillId="0" borderId="55" xfId="0" applyNumberFormat="1" applyFont="1" applyBorder="1" applyAlignment="1">
      <alignment vertical="center" wrapText="1"/>
    </xf>
    <xf numFmtId="41" fontId="76" fillId="0" borderId="29" xfId="0" applyNumberFormat="1" applyFont="1" applyBorder="1" applyAlignment="1">
      <alignment vertical="center" wrapText="1"/>
    </xf>
    <xf numFmtId="167" fontId="76" fillId="56" borderId="31" xfId="0" applyNumberFormat="1" applyFont="1" applyFill="1" applyBorder="1" applyAlignment="1">
      <alignment horizontal="right" vertical="center"/>
    </xf>
    <xf numFmtId="167" fontId="95" fillId="56" borderId="31" xfId="0" applyNumberFormat="1" applyFont="1" applyFill="1" applyBorder="1" applyAlignment="1">
      <alignment horizontal="right" vertical="center"/>
    </xf>
    <xf numFmtId="41" fontId="76" fillId="56" borderId="0" xfId="0" applyNumberFormat="1" applyFont="1" applyFill="1" applyAlignment="1">
      <alignment horizontal="right" vertical="center"/>
    </xf>
    <xf numFmtId="41" fontId="76" fillId="56" borderId="0" xfId="0" applyNumberFormat="1" applyFont="1" applyFill="1" applyAlignment="1">
      <alignment horizontal="right" wrapText="1"/>
    </xf>
    <xf numFmtId="41" fontId="76" fillId="0" borderId="60" xfId="0" applyNumberFormat="1" applyFont="1" applyBorder="1" applyAlignment="1">
      <alignment vertical="center" wrapText="1"/>
    </xf>
    <xf numFmtId="41" fontId="76" fillId="56" borderId="0" xfId="0" applyNumberFormat="1" applyFont="1" applyFill="1" applyAlignment="1">
      <alignment horizontal="right"/>
    </xf>
    <xf numFmtId="41" fontId="96" fillId="0" borderId="0" xfId="0" applyNumberFormat="1" applyFont="1" applyAlignment="1">
      <alignment vertical="center" wrapText="1"/>
    </xf>
    <xf numFmtId="41" fontId="96" fillId="0" borderId="27" xfId="0" applyNumberFormat="1" applyFont="1" applyBorder="1" applyAlignment="1">
      <alignment vertical="center" wrapText="1"/>
    </xf>
    <xf numFmtId="41" fontId="96" fillId="0" borderId="29" xfId="0" applyNumberFormat="1" applyFont="1" applyBorder="1" applyAlignment="1">
      <alignment vertical="center" wrapText="1"/>
    </xf>
    <xf numFmtId="3" fontId="76" fillId="0" borderId="0" xfId="0" applyNumberFormat="1" applyFont="1" applyAlignment="1">
      <alignment horizontal="center" vertical="center"/>
    </xf>
    <xf numFmtId="3" fontId="76" fillId="0" borderId="0" xfId="0" applyNumberFormat="1" applyFont="1" applyAlignment="1">
      <alignment vertical="center"/>
    </xf>
    <xf numFmtId="41" fontId="95" fillId="0" borderId="0" xfId="0" applyNumberFormat="1" applyFont="1" applyAlignment="1">
      <alignment vertical="center"/>
    </xf>
    <xf numFmtId="41" fontId="76" fillId="0" borderId="0" xfId="0" applyNumberFormat="1" applyFont="1" applyAlignment="1">
      <alignment vertical="center"/>
    </xf>
    <xf numFmtId="41" fontId="76" fillId="0" borderId="51" xfId="0" applyNumberFormat="1" applyFont="1" applyBorder="1" applyAlignment="1">
      <alignment vertical="center"/>
    </xf>
    <xf numFmtId="0" fontId="78" fillId="0" borderId="20" xfId="0" applyFont="1" applyBorder="1" applyAlignment="1">
      <alignment vertical="center"/>
    </xf>
    <xf numFmtId="0" fontId="76" fillId="0" borderId="20" xfId="0" applyFont="1" applyBorder="1" applyAlignment="1">
      <alignment vertical="center"/>
    </xf>
    <xf numFmtId="41" fontId="76" fillId="0" borderId="20" xfId="0" applyNumberFormat="1" applyFont="1" applyBorder="1" applyAlignment="1">
      <alignment horizontal="right" vertical="center"/>
    </xf>
    <xf numFmtId="41" fontId="96" fillId="0" borderId="20" xfId="0" applyNumberFormat="1" applyFont="1" applyBorder="1" applyAlignment="1">
      <alignment vertical="center"/>
    </xf>
    <xf numFmtId="41" fontId="96" fillId="0" borderId="0" xfId="0" applyNumberFormat="1" applyFont="1" applyAlignment="1">
      <alignment vertical="center"/>
    </xf>
    <xf numFmtId="41" fontId="96" fillId="0" borderId="51" xfId="0" applyNumberFormat="1" applyFont="1" applyBorder="1" applyAlignment="1">
      <alignment vertical="center"/>
    </xf>
    <xf numFmtId="41" fontId="76" fillId="0" borderId="27" xfId="0" applyNumberFormat="1" applyFont="1" applyBorder="1"/>
    <xf numFmtId="41" fontId="76" fillId="56" borderId="0" xfId="0" applyNumberFormat="1" applyFont="1" applyFill="1"/>
    <xf numFmtId="0" fontId="78" fillId="0" borderId="33" xfId="0" applyFont="1" applyBorder="1" applyAlignment="1">
      <alignment vertical="center"/>
    </xf>
    <xf numFmtId="0" fontId="76" fillId="0" borderId="33" xfId="0" applyFont="1" applyBorder="1"/>
    <xf numFmtId="41" fontId="76" fillId="0" borderId="33" xfId="0" applyNumberFormat="1" applyFont="1" applyBorder="1" applyAlignment="1">
      <alignment horizontal="right"/>
    </xf>
    <xf numFmtId="41" fontId="96" fillId="0" borderId="33" xfId="0" applyNumberFormat="1" applyFont="1" applyBorder="1"/>
    <xf numFmtId="41" fontId="96" fillId="0" borderId="55" xfId="0" applyNumberFormat="1" applyFont="1" applyBorder="1" applyAlignment="1">
      <alignment horizontal="center"/>
    </xf>
    <xf numFmtId="41" fontId="96" fillId="0" borderId="0" xfId="0" applyNumberFormat="1" applyFont="1" applyAlignment="1">
      <alignment horizontal="center"/>
    </xf>
    <xf numFmtId="41" fontId="96" fillId="0" borderId="60" xfId="0" applyNumberFormat="1" applyFont="1" applyBorder="1" applyAlignment="1">
      <alignment horizontal="center"/>
    </xf>
    <xf numFmtId="41" fontId="76" fillId="0" borderId="34" xfId="0" applyNumberFormat="1" applyFont="1" applyBorder="1" applyAlignment="1">
      <alignment horizontal="right"/>
    </xf>
    <xf numFmtId="41" fontId="96" fillId="0" borderId="34" xfId="0" applyNumberFormat="1" applyFont="1" applyBorder="1"/>
    <xf numFmtId="41" fontId="96" fillId="0" borderId="0" xfId="0" applyNumberFormat="1" applyFont="1"/>
    <xf numFmtId="3" fontId="76" fillId="0" borderId="0" xfId="0" applyNumberFormat="1" applyFont="1" applyAlignment="1">
      <alignment horizontal="left" wrapText="1"/>
    </xf>
    <xf numFmtId="41" fontId="95" fillId="29" borderId="103" xfId="0" applyNumberFormat="1" applyFont="1" applyFill="1" applyBorder="1" applyAlignment="1" applyProtection="1">
      <alignment vertical="center" wrapText="1"/>
      <protection locked="0"/>
    </xf>
    <xf numFmtId="0" fontId="78" fillId="56" borderId="80" xfId="2448" applyFont="1" applyFill="1" applyBorder="1" applyAlignment="1" applyProtection="1">
      <alignment horizontal="left" vertical="center" wrapText="1"/>
      <protection hidden="1"/>
    </xf>
    <xf numFmtId="0" fontId="78" fillId="56" borderId="80" xfId="2448" applyFont="1" applyFill="1" applyBorder="1" applyAlignment="1" applyProtection="1">
      <alignment horizontal="center" vertical="center" wrapText="1"/>
      <protection hidden="1"/>
    </xf>
    <xf numFmtId="170" fontId="76" fillId="56" borderId="80" xfId="2448" applyNumberFormat="1" applyFont="1" applyFill="1" applyBorder="1" applyAlignment="1">
      <alignment horizontal="center" vertical="top" wrapText="1"/>
    </xf>
    <xf numFmtId="0" fontId="76" fillId="28" borderId="83" xfId="2448" applyFont="1" applyFill="1" applyBorder="1" applyAlignment="1" applyProtection="1">
      <alignment horizontal="left" vertical="top" indent="1"/>
      <protection hidden="1"/>
    </xf>
    <xf numFmtId="0" fontId="0" fillId="56" borderId="75" xfId="0" applyFill="1" applyBorder="1"/>
    <xf numFmtId="0" fontId="76" fillId="28" borderId="83" xfId="2448" applyFont="1" applyFill="1" applyBorder="1" applyAlignment="1" applyProtection="1">
      <alignment horizontal="left" vertical="center" indent="1"/>
      <protection hidden="1"/>
    </xf>
    <xf numFmtId="0" fontId="78" fillId="28" borderId="83" xfId="2448" applyFont="1" applyFill="1" applyBorder="1" applyAlignment="1" applyProtection="1">
      <alignment vertical="center"/>
      <protection hidden="1"/>
    </xf>
    <xf numFmtId="0" fontId="88" fillId="0" borderId="83" xfId="0" applyFont="1" applyBorder="1" applyAlignment="1" applyProtection="1">
      <alignment horizontal="centerContinuous" vertical="center"/>
      <protection hidden="1"/>
    </xf>
    <xf numFmtId="0" fontId="78" fillId="0" borderId="74" xfId="0" applyFont="1" applyBorder="1" applyAlignment="1" applyProtection="1">
      <alignment horizontal="centerContinuous" vertical="center"/>
      <protection hidden="1"/>
    </xf>
    <xf numFmtId="0" fontId="78" fillId="0" borderId="75" xfId="0" applyFont="1" applyBorder="1" applyAlignment="1" applyProtection="1">
      <alignment horizontal="centerContinuous" vertical="center"/>
      <protection hidden="1"/>
    </xf>
    <xf numFmtId="0" fontId="76" fillId="56" borderId="0" xfId="2448" applyFont="1" applyFill="1" applyAlignment="1" applyProtection="1">
      <alignment vertical="top"/>
      <protection hidden="1"/>
    </xf>
    <xf numFmtId="0" fontId="78" fillId="56" borderId="0" xfId="2448" applyFont="1" applyFill="1" applyAlignment="1" applyProtection="1">
      <alignment vertical="center"/>
      <protection hidden="1"/>
    </xf>
    <xf numFmtId="41" fontId="93" fillId="32" borderId="83" xfId="96" applyNumberFormat="1" applyFont="1" applyFill="1" applyBorder="1" applyAlignment="1">
      <alignment horizontal="centerContinuous" vertical="center"/>
    </xf>
    <xf numFmtId="41" fontId="93" fillId="32" borderId="74" xfId="96" applyNumberFormat="1" applyFont="1" applyFill="1" applyBorder="1" applyAlignment="1">
      <alignment horizontal="centerContinuous" vertical="center"/>
    </xf>
    <xf numFmtId="41" fontId="93" fillId="32" borderId="75" xfId="96" applyNumberFormat="1" applyFont="1" applyFill="1" applyBorder="1" applyAlignment="1">
      <alignment horizontal="centerContinuous" vertical="center"/>
    </xf>
    <xf numFmtId="0" fontId="78" fillId="28" borderId="0" xfId="2448" applyFont="1" applyFill="1" applyAlignment="1" applyProtection="1">
      <alignment vertical="top" wrapText="1"/>
      <protection hidden="1"/>
    </xf>
    <xf numFmtId="0" fontId="76" fillId="56" borderId="76" xfId="2448" applyFont="1" applyFill="1" applyBorder="1" applyAlignment="1" applyProtection="1">
      <alignment vertical="top"/>
      <protection hidden="1"/>
    </xf>
    <xf numFmtId="0" fontId="76" fillId="56" borderId="76" xfId="2448" applyFont="1" applyFill="1" applyBorder="1" applyAlignment="1" applyProtection="1">
      <alignment horizontal="center" vertical="center"/>
      <protection hidden="1"/>
    </xf>
    <xf numFmtId="0" fontId="76" fillId="56" borderId="72" xfId="2448" applyFont="1" applyFill="1" applyBorder="1" applyAlignment="1" applyProtection="1">
      <alignment vertical="top"/>
      <protection hidden="1"/>
    </xf>
    <xf numFmtId="0" fontId="76" fillId="56" borderId="72" xfId="2448" applyFont="1" applyFill="1" applyBorder="1" applyAlignment="1" applyProtection="1">
      <alignment horizontal="center" vertical="center"/>
      <protection hidden="1"/>
    </xf>
    <xf numFmtId="0" fontId="76" fillId="56" borderId="76" xfId="2448" applyFont="1" applyFill="1" applyBorder="1" applyAlignment="1" applyProtection="1">
      <alignment vertical="center"/>
      <protection hidden="1"/>
    </xf>
    <xf numFmtId="0" fontId="78" fillId="0" borderId="43" xfId="0" applyFont="1" applyBorder="1" applyAlignment="1" applyProtection="1">
      <alignment horizontal="centerContinuous"/>
      <protection hidden="1"/>
    </xf>
    <xf numFmtId="0" fontId="78" fillId="0" borderId="11" xfId="0" applyFont="1" applyBorder="1" applyAlignment="1" applyProtection="1">
      <alignment horizontal="centerContinuous"/>
      <protection hidden="1"/>
    </xf>
    <xf numFmtId="0" fontId="78" fillId="0" borderId="0" xfId="0" applyFont="1" applyAlignment="1">
      <alignment horizontal="centerContinuous"/>
    </xf>
    <xf numFmtId="0" fontId="78" fillId="0" borderId="12" xfId="0" applyFont="1" applyBorder="1" applyAlignment="1">
      <alignment horizontal="centerContinuous"/>
    </xf>
    <xf numFmtId="0" fontId="78" fillId="0" borderId="12" xfId="0" applyFont="1" applyBorder="1" applyAlignment="1">
      <alignment horizontal="center" vertical="center"/>
    </xf>
    <xf numFmtId="41" fontId="78" fillId="0" borderId="54" xfId="0" applyNumberFormat="1" applyFont="1" applyBorder="1"/>
    <xf numFmtId="0" fontId="76" fillId="0" borderId="12" xfId="0" applyFont="1" applyBorder="1" applyAlignment="1">
      <alignment horizontal="left" wrapText="1"/>
    </xf>
    <xf numFmtId="41" fontId="101" fillId="0" borderId="0" xfId="0" applyNumberFormat="1" applyFont="1" applyAlignment="1">
      <alignment horizontal="right" wrapText="1"/>
    </xf>
    <xf numFmtId="41" fontId="101" fillId="0" borderId="0" xfId="0" applyNumberFormat="1" applyFont="1" applyAlignment="1">
      <alignment vertical="center" wrapText="1"/>
    </xf>
    <xf numFmtId="41" fontId="101" fillId="56" borderId="23" xfId="0" applyNumberFormat="1" applyFont="1" applyFill="1" applyBorder="1" applyAlignment="1">
      <alignment vertical="center" wrapText="1"/>
    </xf>
    <xf numFmtId="41" fontId="101" fillId="0" borderId="0" xfId="0" applyNumberFormat="1" applyFont="1" applyAlignment="1">
      <alignment horizontal="right" vertical="center"/>
    </xf>
    <xf numFmtId="41" fontId="76" fillId="56" borderId="78" xfId="0" applyNumberFormat="1" applyFont="1" applyFill="1" applyBorder="1" applyAlignment="1">
      <alignment vertical="center" wrapText="1"/>
    </xf>
    <xf numFmtId="41" fontId="76" fillId="56" borderId="26" xfId="0" applyNumberFormat="1" applyFont="1" applyFill="1" applyBorder="1" applyAlignment="1">
      <alignment vertical="center" wrapText="1"/>
    </xf>
    <xf numFmtId="41" fontId="76" fillId="56" borderId="0" xfId="0" applyNumberFormat="1" applyFont="1" applyFill="1" applyAlignment="1">
      <alignment vertical="center" wrapText="1"/>
    </xf>
    <xf numFmtId="41" fontId="76" fillId="56" borderId="23" xfId="0" applyNumberFormat="1" applyFont="1" applyFill="1" applyBorder="1" applyAlignment="1">
      <alignment vertical="center" wrapText="1"/>
    </xf>
    <xf numFmtId="41" fontId="96" fillId="56" borderId="62" xfId="0" applyNumberFormat="1" applyFont="1" applyFill="1" applyBorder="1" applyAlignment="1">
      <alignment vertical="center" wrapText="1"/>
    </xf>
    <xf numFmtId="0" fontId="78" fillId="0" borderId="43" xfId="0" applyFont="1" applyBorder="1" applyAlignment="1">
      <alignment horizontal="left" vertical="center"/>
    </xf>
    <xf numFmtId="41" fontId="96" fillId="56" borderId="10" xfId="0" applyNumberFormat="1" applyFont="1" applyFill="1" applyBorder="1" applyAlignment="1">
      <alignment vertical="center" wrapText="1"/>
    </xf>
    <xf numFmtId="167" fontId="76" fillId="56" borderId="31" xfId="0" applyNumberFormat="1" applyFont="1" applyFill="1" applyBorder="1" applyAlignment="1">
      <alignment vertical="center" wrapText="1"/>
    </xf>
    <xf numFmtId="41" fontId="76" fillId="0" borderId="59" xfId="0" applyNumberFormat="1" applyFont="1" applyBorder="1" applyAlignment="1">
      <alignment vertical="center" wrapText="1"/>
    </xf>
    <xf numFmtId="167" fontId="76" fillId="0" borderId="78" xfId="0" applyNumberFormat="1" applyFont="1" applyBorder="1" applyAlignment="1">
      <alignment vertical="center" wrapText="1"/>
    </xf>
    <xf numFmtId="3" fontId="76" fillId="0" borderId="61" xfId="0" applyNumberFormat="1" applyFont="1" applyBorder="1"/>
    <xf numFmtId="0" fontId="97" fillId="0" borderId="29" xfId="0" applyFont="1" applyBorder="1" applyAlignment="1">
      <alignment horizontal="left" vertical="top"/>
    </xf>
    <xf numFmtId="0" fontId="76" fillId="0" borderId="29" xfId="0" applyFont="1" applyBorder="1" applyAlignment="1">
      <alignment horizontal="left" vertical="center"/>
    </xf>
    <xf numFmtId="41" fontId="76" fillId="0" borderId="29" xfId="0" applyNumberFormat="1" applyFont="1" applyBorder="1" applyAlignment="1">
      <alignment horizontal="right" vertical="center"/>
    </xf>
    <xf numFmtId="3" fontId="76" fillId="0" borderId="43" xfId="0" applyNumberFormat="1" applyFont="1" applyBorder="1"/>
    <xf numFmtId="0" fontId="76" fillId="0" borderId="10" xfId="0" applyFont="1" applyBorder="1" applyAlignment="1">
      <alignment horizontal="left" vertical="center"/>
    </xf>
    <xf numFmtId="41" fontId="76" fillId="0" borderId="10" xfId="0" applyNumberFormat="1" applyFont="1" applyBorder="1" applyAlignment="1">
      <alignment horizontal="right" vertical="center"/>
    </xf>
    <xf numFmtId="41" fontId="76" fillId="56" borderId="10" xfId="0" applyNumberFormat="1" applyFont="1" applyFill="1" applyBorder="1" applyAlignment="1">
      <alignment vertical="center" wrapText="1"/>
    </xf>
    <xf numFmtId="41" fontId="96" fillId="0" borderId="31" xfId="0" applyNumberFormat="1" applyFont="1" applyBorder="1" applyAlignment="1">
      <alignment vertical="center" wrapText="1"/>
    </xf>
    <xf numFmtId="41" fontId="96" fillId="0" borderId="62" xfId="0" applyNumberFormat="1" applyFont="1" applyBorder="1" applyAlignment="1">
      <alignment vertical="center" wrapText="1"/>
    </xf>
    <xf numFmtId="3" fontId="76" fillId="0" borderId="0" xfId="0" applyNumberFormat="1" applyFont="1" applyAlignment="1" applyProtection="1">
      <alignment horizontal="left" wrapText="1"/>
      <protection locked="0"/>
    </xf>
    <xf numFmtId="0" fontId="102" fillId="0" borderId="0" xfId="0" applyFont="1" applyAlignment="1">
      <alignment vertical="center"/>
    </xf>
    <xf numFmtId="0" fontId="101" fillId="0" borderId="0" xfId="0" applyFont="1"/>
    <xf numFmtId="3" fontId="101" fillId="0" borderId="0" xfId="0" applyNumberFormat="1" applyFont="1"/>
    <xf numFmtId="41" fontId="76" fillId="0" borderId="31" xfId="0" applyNumberFormat="1" applyFont="1" applyBorder="1"/>
    <xf numFmtId="41" fontId="95" fillId="0" borderId="0" xfId="0" applyNumberFormat="1" applyFont="1"/>
    <xf numFmtId="0" fontId="102" fillId="0" borderId="20" xfId="0" applyFont="1" applyBorder="1"/>
    <xf numFmtId="0" fontId="101" fillId="0" borderId="20" xfId="0" applyFont="1" applyBorder="1"/>
    <xf numFmtId="41" fontId="96" fillId="0" borderId="20" xfId="0" applyNumberFormat="1" applyFont="1" applyBorder="1"/>
    <xf numFmtId="41" fontId="96" fillId="0" borderId="31" xfId="0" applyNumberFormat="1" applyFont="1" applyBorder="1"/>
    <xf numFmtId="0" fontId="102" fillId="0" borderId="33" xfId="0" applyFont="1" applyBorder="1" applyAlignment="1">
      <alignment vertical="center"/>
    </xf>
    <xf numFmtId="0" fontId="101" fillId="0" borderId="33" xfId="0" applyFont="1" applyBorder="1"/>
    <xf numFmtId="41" fontId="96" fillId="0" borderId="31" xfId="0" applyNumberFormat="1" applyFont="1" applyBorder="1" applyAlignment="1">
      <alignment horizontal="center"/>
    </xf>
    <xf numFmtId="0" fontId="102" fillId="0" borderId="34" xfId="0" applyFont="1" applyBorder="1" applyAlignment="1">
      <alignment vertical="center"/>
    </xf>
    <xf numFmtId="0" fontId="101" fillId="0" borderId="34" xfId="0" applyFont="1" applyBorder="1"/>
    <xf numFmtId="41" fontId="96" fillId="0" borderId="62" xfId="0" applyNumberFormat="1" applyFont="1" applyBorder="1" applyAlignment="1">
      <alignment horizontal="center"/>
    </xf>
    <xf numFmtId="3" fontId="76" fillId="0" borderId="0" xfId="0" applyNumberFormat="1" applyFont="1" applyAlignment="1">
      <alignment horizontal="center" wrapText="1"/>
    </xf>
    <xf numFmtId="0" fontId="78" fillId="56" borderId="19" xfId="0" applyFont="1" applyFill="1" applyBorder="1" applyAlignment="1">
      <alignment wrapText="1"/>
    </xf>
    <xf numFmtId="0" fontId="78" fillId="56" borderId="20" xfId="0" applyFont="1" applyFill="1" applyBorder="1" applyAlignment="1">
      <alignment wrapText="1"/>
    </xf>
    <xf numFmtId="0" fontId="92" fillId="61" borderId="33" xfId="0" applyFont="1" applyFill="1" applyBorder="1" applyAlignment="1">
      <alignment horizontal="centerContinuous"/>
    </xf>
    <xf numFmtId="0" fontId="92" fillId="61" borderId="45" xfId="0" applyFont="1" applyFill="1" applyBorder="1" applyAlignment="1">
      <alignment horizontal="centerContinuous"/>
    </xf>
    <xf numFmtId="0" fontId="78" fillId="0" borderId="0" xfId="0" applyFont="1" applyAlignment="1">
      <alignment horizontal="left" wrapText="1"/>
    </xf>
    <xf numFmtId="41" fontId="78" fillId="0" borderId="0" xfId="0" applyNumberFormat="1" applyFont="1" applyAlignment="1">
      <alignment horizontal="right" wrapText="1"/>
    </xf>
    <xf numFmtId="41" fontId="76" fillId="0" borderId="0" xfId="0" applyNumberFormat="1" applyFont="1" applyAlignment="1">
      <alignment horizontal="center" wrapText="1"/>
    </xf>
    <xf numFmtId="41" fontId="76" fillId="0" borderId="46" xfId="0" applyNumberFormat="1" applyFont="1" applyBorder="1" applyAlignment="1">
      <alignment vertical="center" wrapText="1"/>
    </xf>
    <xf numFmtId="41" fontId="76" fillId="29" borderId="31" xfId="0" applyNumberFormat="1" applyFont="1" applyFill="1" applyBorder="1" applyAlignment="1" applyProtection="1">
      <alignment vertical="center" wrapText="1"/>
      <protection locked="0"/>
    </xf>
    <xf numFmtId="167" fontId="76" fillId="29" borderId="31" xfId="0" applyNumberFormat="1" applyFont="1" applyFill="1" applyBorder="1" applyAlignment="1" applyProtection="1">
      <alignment vertical="center" wrapText="1"/>
      <protection locked="0"/>
    </xf>
    <xf numFmtId="41" fontId="78" fillId="0" borderId="69" xfId="0" applyNumberFormat="1" applyFont="1" applyBorder="1"/>
    <xf numFmtId="41" fontId="76" fillId="0" borderId="48" xfId="0" applyNumberFormat="1" applyFont="1" applyBorder="1" applyAlignment="1">
      <alignment horizontal="center" wrapText="1"/>
    </xf>
    <xf numFmtId="41" fontId="76" fillId="0" borderId="1" xfId="0" applyNumberFormat="1" applyFont="1" applyBorder="1" applyAlignment="1">
      <alignment horizontal="center" wrapText="1"/>
    </xf>
    <xf numFmtId="41" fontId="76" fillId="0" borderId="45" xfId="0" applyNumberFormat="1" applyFont="1" applyBorder="1" applyAlignment="1">
      <alignment horizontal="center" wrapText="1"/>
    </xf>
    <xf numFmtId="41" fontId="96" fillId="0" borderId="35" xfId="0" applyNumberFormat="1" applyFont="1" applyBorder="1" applyAlignment="1">
      <alignment vertical="center" wrapText="1"/>
    </xf>
    <xf numFmtId="41" fontId="76" fillId="0" borderId="78" xfId="0" applyNumberFormat="1" applyFont="1" applyBorder="1" applyAlignment="1">
      <alignment vertical="center" wrapText="1"/>
    </xf>
    <xf numFmtId="41" fontId="96" fillId="0" borderId="78" xfId="0" applyNumberFormat="1" applyFont="1" applyBorder="1" applyAlignment="1">
      <alignment vertical="center" wrapText="1"/>
    </xf>
    <xf numFmtId="41" fontId="76" fillId="0" borderId="41" xfId="0" applyNumberFormat="1" applyFont="1" applyBorder="1" applyAlignment="1">
      <alignment vertical="center" wrapText="1"/>
    </xf>
    <xf numFmtId="41" fontId="76" fillId="0" borderId="42" xfId="0" applyNumberFormat="1" applyFont="1" applyBorder="1" applyAlignment="1">
      <alignment vertical="center" wrapText="1"/>
    </xf>
    <xf numFmtId="41" fontId="76" fillId="0" borderId="49" xfId="0" applyNumberFormat="1" applyFont="1" applyBorder="1" applyAlignment="1">
      <alignment vertical="center" wrapText="1"/>
    </xf>
    <xf numFmtId="0" fontId="78" fillId="0" borderId="111" xfId="0" applyFont="1" applyBorder="1"/>
    <xf numFmtId="0" fontId="78" fillId="0" borderId="109" xfId="0" applyFont="1" applyBorder="1"/>
    <xf numFmtId="0" fontId="76" fillId="0" borderId="109" xfId="0" applyFont="1" applyBorder="1"/>
    <xf numFmtId="0" fontId="76" fillId="0" borderId="111" xfId="0" applyFont="1" applyBorder="1"/>
    <xf numFmtId="0" fontId="78" fillId="0" borderId="109" xfId="0" applyFont="1" applyBorder="1" applyAlignment="1">
      <alignment vertical="center"/>
    </xf>
    <xf numFmtId="3" fontId="76" fillId="0" borderId="109" xfId="0" applyNumberFormat="1" applyFont="1" applyBorder="1"/>
    <xf numFmtId="41" fontId="76" fillId="29" borderId="78" xfId="0" applyNumberFormat="1" applyFont="1" applyFill="1" applyBorder="1" applyAlignment="1" applyProtection="1">
      <alignment vertical="center" wrapText="1"/>
      <protection locked="0"/>
    </xf>
    <xf numFmtId="41" fontId="95" fillId="29" borderId="78" xfId="0" applyNumberFormat="1" applyFont="1" applyFill="1" applyBorder="1" applyAlignment="1" applyProtection="1">
      <alignment vertical="center" wrapText="1"/>
      <protection locked="0"/>
    </xf>
    <xf numFmtId="3" fontId="76" fillId="0" borderId="109" xfId="0" applyNumberFormat="1" applyFont="1" applyBorder="1" applyAlignment="1">
      <alignment vertical="center"/>
    </xf>
    <xf numFmtId="0" fontId="78" fillId="0" borderId="110" xfId="0" applyFont="1" applyBorder="1" applyAlignment="1">
      <alignment vertical="center"/>
    </xf>
    <xf numFmtId="0" fontId="78" fillId="0" borderId="112" xfId="0" applyFont="1" applyBorder="1" applyAlignment="1">
      <alignment vertical="center"/>
    </xf>
    <xf numFmtId="0" fontId="78" fillId="0" borderId="113" xfId="0" applyFont="1" applyBorder="1" applyAlignment="1">
      <alignment vertical="center"/>
    </xf>
    <xf numFmtId="0" fontId="78" fillId="0" borderId="114" xfId="0" applyFont="1" applyBorder="1" applyAlignment="1">
      <alignment vertical="center"/>
    </xf>
    <xf numFmtId="0" fontId="76" fillId="0" borderId="114" xfId="0" applyFont="1" applyBorder="1"/>
    <xf numFmtId="41" fontId="76" fillId="0" borderId="114" xfId="0" applyNumberFormat="1" applyFont="1" applyBorder="1" applyAlignment="1">
      <alignment horizontal="right"/>
    </xf>
    <xf numFmtId="41" fontId="96" fillId="0" borderId="114" xfId="0" applyNumberFormat="1" applyFont="1" applyBorder="1"/>
    <xf numFmtId="41" fontId="96" fillId="0" borderId="115" xfId="0" applyNumberFormat="1" applyFont="1" applyBorder="1" applyAlignment="1">
      <alignment horizontal="center"/>
    </xf>
    <xf numFmtId="41" fontId="96" fillId="0" borderId="116" xfId="0" applyNumberFormat="1" applyFont="1" applyBorder="1" applyAlignment="1">
      <alignment horizontal="center"/>
    </xf>
    <xf numFmtId="41" fontId="96" fillId="0" borderId="117" xfId="0" applyNumberFormat="1" applyFont="1" applyBorder="1" applyAlignment="1">
      <alignment horizontal="center"/>
    </xf>
    <xf numFmtId="3" fontId="76" fillId="0" borderId="118" xfId="0" applyNumberFormat="1" applyFont="1" applyBorder="1" applyAlignment="1">
      <alignment horizontal="left" wrapText="1"/>
    </xf>
    <xf numFmtId="0" fontId="78" fillId="0" borderId="119" xfId="0" applyFont="1" applyBorder="1" applyAlignment="1">
      <alignment horizontal="left" vertical="center"/>
    </xf>
    <xf numFmtId="0" fontId="78" fillId="0" borderId="116" xfId="0" applyFont="1" applyBorder="1" applyAlignment="1">
      <alignment horizontal="left" vertical="center"/>
    </xf>
    <xf numFmtId="3" fontId="76" fillId="0" borderId="116" xfId="0" applyNumberFormat="1" applyFont="1" applyBorder="1" applyAlignment="1">
      <alignment wrapText="1"/>
    </xf>
    <xf numFmtId="41" fontId="76" fillId="0" borderId="116" xfId="0" applyNumberFormat="1" applyFont="1" applyBorder="1" applyAlignment="1">
      <alignment horizontal="right" wrapText="1"/>
    </xf>
    <xf numFmtId="41" fontId="76" fillId="0" borderId="116" xfId="0" applyNumberFormat="1" applyFont="1" applyBorder="1" applyAlignment="1">
      <alignment vertical="center" wrapText="1"/>
    </xf>
    <xf numFmtId="41" fontId="96" fillId="0" borderId="120" xfId="0" applyNumberFormat="1" applyFont="1" applyBorder="1" applyAlignment="1">
      <alignment vertical="center" wrapText="1"/>
    </xf>
    <xf numFmtId="41" fontId="96" fillId="0" borderId="115" xfId="0" applyNumberFormat="1" applyFont="1" applyBorder="1" applyAlignment="1">
      <alignment vertical="center" wrapText="1"/>
    </xf>
    <xf numFmtId="3" fontId="76" fillId="0" borderId="118" xfId="0" applyNumberFormat="1" applyFont="1" applyBorder="1" applyAlignment="1" applyProtection="1">
      <alignment horizontal="left" wrapText="1"/>
      <protection locked="0"/>
    </xf>
    <xf numFmtId="0" fontId="78" fillId="0" borderId="107" xfId="0" applyFont="1" applyBorder="1" applyAlignment="1">
      <alignment horizontal="left" vertical="center"/>
    </xf>
    <xf numFmtId="0" fontId="78" fillId="0" borderId="108" xfId="0" applyFont="1" applyBorder="1" applyAlignment="1">
      <alignment horizontal="left" vertical="center"/>
    </xf>
    <xf numFmtId="3" fontId="76" fillId="0" borderId="108" xfId="0" applyNumberFormat="1" applyFont="1" applyBorder="1" applyAlignment="1">
      <alignment wrapText="1"/>
    </xf>
    <xf numFmtId="41" fontId="76" fillId="0" borderId="108" xfId="0" applyNumberFormat="1" applyFont="1" applyBorder="1" applyAlignment="1">
      <alignment horizontal="right" wrapText="1"/>
    </xf>
    <xf numFmtId="41" fontId="76" fillId="0" borderId="108" xfId="0" applyNumberFormat="1" applyFont="1" applyBorder="1" applyAlignment="1">
      <alignment vertical="center" wrapText="1"/>
    </xf>
    <xf numFmtId="41" fontId="96" fillId="0" borderId="108" xfId="0" applyNumberFormat="1" applyFont="1" applyBorder="1" applyAlignment="1">
      <alignment vertical="center" wrapText="1"/>
    </xf>
    <xf numFmtId="41" fontId="96" fillId="0" borderId="121" xfId="0" applyNumberFormat="1" applyFont="1" applyBorder="1" applyAlignment="1">
      <alignment vertical="center" wrapText="1"/>
    </xf>
    <xf numFmtId="41" fontId="76" fillId="0" borderId="118" xfId="0" applyNumberFormat="1" applyFont="1" applyBorder="1" applyAlignment="1">
      <alignment vertical="center" wrapText="1"/>
    </xf>
    <xf numFmtId="41" fontId="76" fillId="0" borderId="122" xfId="0" applyNumberFormat="1" applyFont="1" applyBorder="1" applyAlignment="1">
      <alignment vertical="center" wrapText="1"/>
    </xf>
    <xf numFmtId="41" fontId="95" fillId="0" borderId="122" xfId="0" applyNumberFormat="1" applyFont="1" applyBorder="1" applyAlignment="1">
      <alignment vertical="center" wrapText="1"/>
    </xf>
    <xf numFmtId="41" fontId="76" fillId="0" borderId="122" xfId="0" applyNumberFormat="1" applyFont="1" applyBorder="1" applyAlignment="1">
      <alignment horizontal="right" vertical="center"/>
    </xf>
    <xf numFmtId="41" fontId="76" fillId="0" borderId="123" xfId="0" applyNumberFormat="1" applyFont="1" applyBorder="1" applyAlignment="1">
      <alignment vertical="center" wrapText="1"/>
    </xf>
    <xf numFmtId="3" fontId="76" fillId="0" borderId="124" xfId="0" applyNumberFormat="1" applyFont="1" applyBorder="1"/>
    <xf numFmtId="0" fontId="97" fillId="0" borderId="116" xfId="0" applyFont="1" applyBorder="1" applyAlignment="1">
      <alignment horizontal="left" vertical="top"/>
    </xf>
    <xf numFmtId="0" fontId="76" fillId="0" borderId="116" xfId="0" applyFont="1" applyBorder="1" applyAlignment="1">
      <alignment horizontal="left" vertical="center"/>
    </xf>
    <xf numFmtId="41" fontId="76" fillId="0" borderId="116" xfId="0" applyNumberFormat="1" applyFont="1" applyBorder="1" applyAlignment="1">
      <alignment horizontal="right" vertical="center"/>
    </xf>
    <xf numFmtId="41" fontId="76" fillId="0" borderId="120" xfId="0" applyNumberFormat="1" applyFont="1" applyBorder="1" applyAlignment="1">
      <alignment vertical="center" wrapText="1"/>
    </xf>
    <xf numFmtId="41" fontId="76" fillId="0" borderId="125" xfId="0" applyNumberFormat="1" applyFont="1" applyBorder="1" applyAlignment="1">
      <alignment vertical="center" wrapText="1"/>
    </xf>
    <xf numFmtId="3" fontId="76" fillId="0" borderId="121" xfId="0" applyNumberFormat="1" applyFont="1" applyBorder="1" applyAlignment="1">
      <alignment horizontal="left" wrapText="1"/>
    </xf>
    <xf numFmtId="3" fontId="76" fillId="0" borderId="107" xfId="0" applyNumberFormat="1" applyFont="1" applyBorder="1"/>
    <xf numFmtId="0" fontId="76" fillId="0" borderId="108" xfId="0" applyFont="1" applyBorder="1" applyAlignment="1">
      <alignment horizontal="left" vertical="center"/>
    </xf>
    <xf numFmtId="41" fontId="76" fillId="0" borderId="108" xfId="0" applyNumberFormat="1" applyFont="1" applyBorder="1" applyAlignment="1">
      <alignment horizontal="right" vertical="center"/>
    </xf>
    <xf numFmtId="0" fontId="78" fillId="0" borderId="124" xfId="0" applyFont="1" applyBorder="1" applyAlignment="1">
      <alignment vertical="center"/>
    </xf>
    <xf numFmtId="0" fontId="78" fillId="0" borderId="116" xfId="0" applyFont="1" applyBorder="1" applyAlignment="1">
      <alignment vertical="center"/>
    </xf>
    <xf numFmtId="41" fontId="96" fillId="0" borderId="116" xfId="0" applyNumberFormat="1" applyFont="1" applyBorder="1" applyAlignment="1">
      <alignment vertical="center" wrapText="1"/>
    </xf>
    <xf numFmtId="3" fontId="76" fillId="0" borderId="0" xfId="0" applyNumberFormat="1" applyFont="1" applyAlignment="1">
      <alignment horizontal="left" vertical="top"/>
    </xf>
    <xf numFmtId="0" fontId="76" fillId="56" borderId="0" xfId="0" applyFont="1" applyFill="1" applyAlignment="1">
      <alignment vertical="top" wrapText="1"/>
    </xf>
    <xf numFmtId="0" fontId="76" fillId="57" borderId="91" xfId="0" applyFont="1" applyFill="1" applyBorder="1"/>
    <xf numFmtId="0" fontId="76" fillId="57" borderId="89" xfId="0" applyFont="1" applyFill="1" applyBorder="1"/>
    <xf numFmtId="41" fontId="76" fillId="0" borderId="126" xfId="0" applyNumberFormat="1" applyFont="1" applyBorder="1" applyAlignment="1">
      <alignment vertical="center" wrapText="1"/>
    </xf>
    <xf numFmtId="41" fontId="96" fillId="0" borderId="12" xfId="0" applyNumberFormat="1" applyFont="1" applyBorder="1" applyAlignment="1">
      <alignment vertical="center" wrapText="1"/>
    </xf>
    <xf numFmtId="41" fontId="96" fillId="0" borderId="127" xfId="0" applyNumberFormat="1" applyFont="1" applyBorder="1" applyAlignment="1">
      <alignment vertical="top" wrapText="1"/>
    </xf>
    <xf numFmtId="3" fontId="76" fillId="0" borderId="43" xfId="0" applyNumberFormat="1" applyFont="1" applyBorder="1" applyAlignment="1">
      <alignment vertical="top"/>
    </xf>
    <xf numFmtId="3" fontId="76" fillId="0" borderId="10" xfId="0" applyNumberFormat="1" applyFont="1" applyBorder="1" applyAlignment="1">
      <alignment vertical="top"/>
    </xf>
    <xf numFmtId="41" fontId="76" fillId="55" borderId="78" xfId="0" applyNumberFormat="1" applyFont="1" applyFill="1" applyBorder="1" applyAlignment="1" applyProtection="1">
      <alignment vertical="top" wrapText="1"/>
      <protection locked="0"/>
    </xf>
    <xf numFmtId="41" fontId="76" fillId="29" borderId="78" xfId="0" applyNumberFormat="1" applyFont="1" applyFill="1" applyBorder="1" applyAlignment="1" applyProtection="1">
      <alignment vertical="top" wrapText="1"/>
      <protection locked="0"/>
    </xf>
    <xf numFmtId="41" fontId="95" fillId="55" borderId="78" xfId="0" applyNumberFormat="1" applyFont="1" applyFill="1" applyBorder="1" applyAlignment="1" applyProtection="1">
      <alignment vertical="top" wrapText="1"/>
      <protection locked="0"/>
    </xf>
    <xf numFmtId="41" fontId="96" fillId="0" borderId="127" xfId="0" applyNumberFormat="1" applyFont="1" applyBorder="1" applyAlignment="1">
      <alignment horizontal="center" vertical="top"/>
    </xf>
    <xf numFmtId="41" fontId="76" fillId="56" borderId="127" xfId="0" applyNumberFormat="1" applyFont="1" applyFill="1" applyBorder="1" applyAlignment="1">
      <alignment vertical="top" wrapText="1"/>
    </xf>
    <xf numFmtId="41" fontId="76" fillId="0" borderId="127" xfId="0" applyNumberFormat="1" applyFont="1" applyBorder="1" applyAlignment="1">
      <alignment vertical="top" wrapText="1"/>
    </xf>
    <xf numFmtId="0" fontId="76" fillId="0" borderId="10" xfId="0" applyFont="1" applyBorder="1" applyAlignment="1">
      <alignment horizontal="left" vertical="top"/>
    </xf>
    <xf numFmtId="41" fontId="76" fillId="56" borderId="10" xfId="0" applyNumberFormat="1" applyFont="1" applyFill="1" applyBorder="1" applyAlignment="1">
      <alignment vertical="top" wrapText="1"/>
    </xf>
    <xf numFmtId="3" fontId="76" fillId="0" borderId="0" xfId="0" applyNumberFormat="1" applyFont="1" applyAlignment="1">
      <alignment horizontal="left"/>
    </xf>
    <xf numFmtId="171" fontId="76" fillId="55" borderId="91" xfId="2450" applyNumberFormat="1" applyFont="1" applyFill="1" applyBorder="1" applyAlignment="1" applyProtection="1">
      <alignment horizontal="center" vertical="center"/>
      <protection locked="0"/>
    </xf>
    <xf numFmtId="41" fontId="93" fillId="32" borderId="0" xfId="96" applyNumberFormat="1" applyFont="1" applyFill="1" applyAlignment="1">
      <alignment horizontal="centerContinuous" vertical="center"/>
    </xf>
    <xf numFmtId="0" fontId="76" fillId="55" borderId="91" xfId="0" applyFont="1" applyFill="1" applyBorder="1" applyAlignment="1" applyProtection="1">
      <alignment horizontal="left" vertical="center"/>
      <protection locked="0"/>
    </xf>
    <xf numFmtId="0" fontId="78" fillId="56" borderId="80" xfId="0" applyFont="1" applyFill="1" applyBorder="1" applyAlignment="1">
      <alignment horizontal="centerContinuous" vertical="center"/>
    </xf>
    <xf numFmtId="41" fontId="76" fillId="56" borderId="55" xfId="0" applyNumberFormat="1" applyFont="1" applyFill="1" applyBorder="1" applyAlignment="1">
      <alignment vertical="center" wrapText="1"/>
    </xf>
    <xf numFmtId="0" fontId="76" fillId="55" borderId="80" xfId="0" applyFont="1" applyFill="1" applyBorder="1"/>
    <xf numFmtId="0" fontId="76" fillId="61" borderId="80" xfId="0" applyFont="1" applyFill="1" applyBorder="1"/>
    <xf numFmtId="0" fontId="76" fillId="28" borderId="80" xfId="0" applyFont="1" applyFill="1" applyBorder="1" applyAlignment="1">
      <alignment wrapText="1"/>
    </xf>
    <xf numFmtId="0" fontId="76" fillId="56" borderId="0" xfId="45" applyFont="1" applyFill="1"/>
    <xf numFmtId="0" fontId="77" fillId="56" borderId="0" xfId="45" applyFont="1" applyFill="1" applyAlignment="1">
      <alignment horizontal="centerContinuous"/>
    </xf>
    <xf numFmtId="0" fontId="76" fillId="56" borderId="92" xfId="0" applyFont="1" applyFill="1" applyBorder="1"/>
    <xf numFmtId="0" fontId="76" fillId="56" borderId="70" xfId="0" applyFont="1" applyFill="1" applyBorder="1"/>
    <xf numFmtId="0" fontId="78" fillId="56" borderId="70" xfId="0" applyFont="1" applyFill="1" applyBorder="1" applyAlignment="1">
      <alignment horizontal="center"/>
    </xf>
    <xf numFmtId="0" fontId="78" fillId="56" borderId="0" xfId="0" applyFont="1" applyFill="1" applyAlignment="1">
      <alignment horizontal="center"/>
    </xf>
    <xf numFmtId="0" fontId="76" fillId="56" borderId="70" xfId="0" applyFont="1" applyFill="1" applyBorder="1" applyAlignment="1">
      <alignment horizontal="left"/>
    </xf>
    <xf numFmtId="0" fontId="76" fillId="56" borderId="0" xfId="0" applyFont="1" applyFill="1" applyAlignment="1">
      <alignment horizontal="left" vertical="center"/>
    </xf>
    <xf numFmtId="0" fontId="76" fillId="55" borderId="91" xfId="2448" applyFont="1" applyFill="1" applyBorder="1" applyAlignment="1" applyProtection="1">
      <alignment horizontal="left" vertical="top" wrapText="1"/>
      <protection locked="0"/>
    </xf>
    <xf numFmtId="0" fontId="76" fillId="56" borderId="80" xfId="0" applyFont="1" applyFill="1" applyBorder="1" applyAlignment="1">
      <alignment horizontal="centerContinuous" vertical="center"/>
    </xf>
    <xf numFmtId="0" fontId="78" fillId="56" borderId="74" xfId="0" applyFont="1" applyFill="1" applyBorder="1" applyAlignment="1" applyProtection="1">
      <alignment horizontal="centerContinuous" vertical="center"/>
      <protection hidden="1"/>
    </xf>
    <xf numFmtId="0" fontId="78" fillId="0" borderId="0" xfId="0" applyFont="1" applyAlignment="1" applyProtection="1">
      <alignment horizontal="centerContinuous" vertical="center"/>
      <protection hidden="1"/>
    </xf>
    <xf numFmtId="2" fontId="76" fillId="28" borderId="80" xfId="2448" applyNumberFormat="1" applyFont="1" applyFill="1" applyBorder="1" applyAlignment="1" applyProtection="1">
      <alignment horizontal="center" vertical="center" wrapText="1"/>
      <protection hidden="1"/>
    </xf>
    <xf numFmtId="0" fontId="78" fillId="28" borderId="0" xfId="2448" applyFont="1" applyFill="1" applyAlignment="1" applyProtection="1">
      <alignment vertical="center"/>
      <protection hidden="1"/>
    </xf>
    <xf numFmtId="170" fontId="76" fillId="56" borderId="0" xfId="2448" applyNumberFormat="1" applyFont="1" applyFill="1" applyAlignment="1">
      <alignment horizontal="center" vertical="center" wrapText="1"/>
    </xf>
    <xf numFmtId="0" fontId="76" fillId="56" borderId="0" xfId="2448" applyFont="1" applyFill="1" applyAlignment="1" applyProtection="1">
      <alignment vertical="center"/>
      <protection hidden="1"/>
    </xf>
    <xf numFmtId="0" fontId="76" fillId="55" borderId="91" xfId="2448" applyFont="1" applyFill="1" applyBorder="1" applyAlignment="1" applyProtection="1">
      <alignment horizontal="left" vertical="center" wrapText="1"/>
      <protection locked="0"/>
    </xf>
    <xf numFmtId="171" fontId="76" fillId="28" borderId="82" xfId="2448" applyNumberFormat="1" applyFont="1" applyFill="1" applyBorder="1" applyAlignment="1" applyProtection="1">
      <alignment vertical="top"/>
      <protection hidden="1"/>
    </xf>
    <xf numFmtId="10" fontId="76" fillId="55" borderId="80" xfId="2449" applyNumberFormat="1" applyFont="1" applyFill="1" applyBorder="1" applyAlignment="1" applyProtection="1">
      <alignment horizontal="center" vertical="center"/>
      <protection locked="0"/>
    </xf>
    <xf numFmtId="0" fontId="4" fillId="56" borderId="0" xfId="0" applyFont="1" applyFill="1"/>
    <xf numFmtId="0" fontId="77" fillId="0" borderId="0" xfId="2448" applyFont="1" applyAlignment="1" applyProtection="1">
      <alignment horizontal="center" vertical="center" wrapText="1"/>
      <protection hidden="1"/>
    </xf>
    <xf numFmtId="0" fontId="78" fillId="56" borderId="0" xfId="2448" applyFont="1" applyFill="1" applyAlignment="1" applyProtection="1">
      <alignment horizontal="left" vertical="center" wrapText="1"/>
      <protection hidden="1"/>
    </xf>
    <xf numFmtId="2" fontId="76" fillId="28" borderId="0" xfId="2448" applyNumberFormat="1" applyFont="1" applyFill="1" applyAlignment="1" applyProtection="1">
      <alignment horizontal="center" vertical="center" wrapText="1"/>
      <protection hidden="1"/>
    </xf>
    <xf numFmtId="0" fontId="78" fillId="28" borderId="80" xfId="2448" applyFont="1" applyFill="1" applyBorder="1" applyAlignment="1" applyProtection="1">
      <alignment horizontal="center" vertical="top" wrapText="1"/>
      <protection hidden="1"/>
    </xf>
    <xf numFmtId="0" fontId="88" fillId="56" borderId="0" xfId="0" applyFont="1" applyFill="1" applyAlignment="1" applyProtection="1">
      <alignment horizontal="centerContinuous" vertical="center"/>
      <protection hidden="1"/>
    </xf>
    <xf numFmtId="41" fontId="93" fillId="32" borderId="80" xfId="96" applyNumberFormat="1" applyFont="1" applyFill="1" applyBorder="1" applyAlignment="1">
      <alignment horizontal="centerContinuous" vertical="center"/>
    </xf>
    <xf numFmtId="0" fontId="77" fillId="56" borderId="0" xfId="2448" applyFont="1" applyFill="1" applyAlignment="1" applyProtection="1">
      <alignment horizontal="center" vertical="center"/>
      <protection hidden="1"/>
    </xf>
    <xf numFmtId="0" fontId="76" fillId="56" borderId="73" xfId="2448" applyFont="1" applyFill="1" applyBorder="1" applyAlignment="1" applyProtection="1">
      <alignment vertical="top"/>
      <protection hidden="1"/>
    </xf>
    <xf numFmtId="0" fontId="77" fillId="56" borderId="0" xfId="2448" applyFont="1" applyFill="1" applyAlignment="1" applyProtection="1">
      <alignment horizontal="center" vertical="center" wrapText="1"/>
      <protection hidden="1"/>
    </xf>
    <xf numFmtId="41" fontId="78" fillId="0" borderId="15" xfId="0" applyNumberFormat="1" applyFont="1" applyBorder="1" applyAlignment="1">
      <alignment horizontal="center"/>
    </xf>
    <xf numFmtId="0" fontId="92" fillId="61" borderId="80" xfId="2448" applyFont="1" applyFill="1" applyBorder="1" applyAlignment="1">
      <alignment horizontal="centerContinuous" vertical="top" wrapText="1"/>
    </xf>
    <xf numFmtId="0" fontId="92" fillId="30" borderId="32" xfId="0" applyFont="1" applyFill="1" applyBorder="1" applyAlignment="1">
      <alignment horizontal="centerContinuous" vertical="top" wrapText="1"/>
    </xf>
    <xf numFmtId="0" fontId="76" fillId="55" borderId="64" xfId="0" applyFont="1" applyFill="1" applyBorder="1" applyAlignment="1" applyProtection="1">
      <alignment horizontal="left" wrapText="1"/>
      <protection locked="0"/>
    </xf>
    <xf numFmtId="0" fontId="0" fillId="0" borderId="14" xfId="0" applyBorder="1"/>
    <xf numFmtId="0" fontId="76" fillId="0" borderId="19" xfId="0" applyFont="1" applyBorder="1"/>
    <xf numFmtId="0" fontId="0" fillId="0" borderId="20" xfId="0" applyBorder="1"/>
    <xf numFmtId="0" fontId="76" fillId="55" borderId="130" xfId="0" applyFont="1" applyFill="1" applyBorder="1" applyAlignment="1" applyProtection="1">
      <alignment horizontal="left" wrapText="1"/>
      <protection locked="0"/>
    </xf>
    <xf numFmtId="0" fontId="76" fillId="0" borderId="66" xfId="0" applyFont="1" applyBorder="1" applyAlignment="1">
      <alignment horizontal="left" wrapText="1"/>
    </xf>
    <xf numFmtId="3" fontId="76" fillId="56" borderId="0" xfId="0" applyNumberFormat="1" applyFont="1" applyFill="1"/>
    <xf numFmtId="0" fontId="78" fillId="56" borderId="0" xfId="0" applyFont="1" applyFill="1"/>
    <xf numFmtId="0" fontId="78" fillId="56" borderId="13" xfId="0" applyFont="1" applyFill="1" applyBorder="1"/>
    <xf numFmtId="0" fontId="78" fillId="56" borderId="14" xfId="0" applyFont="1" applyFill="1" applyBorder="1"/>
    <xf numFmtId="0" fontId="76" fillId="56" borderId="14" xfId="0" applyFont="1" applyFill="1" applyBorder="1"/>
    <xf numFmtId="41" fontId="76" fillId="56" borderId="14" xfId="0" applyNumberFormat="1" applyFont="1" applyFill="1" applyBorder="1" applyAlignment="1">
      <alignment horizontal="right"/>
    </xf>
    <xf numFmtId="41" fontId="78" fillId="56" borderId="50" xfId="0" applyNumberFormat="1" applyFont="1" applyFill="1" applyBorder="1" applyAlignment="1">
      <alignment horizontal="center"/>
    </xf>
    <xf numFmtId="0" fontId="78" fillId="56" borderId="11" xfId="0" applyFont="1" applyFill="1" applyBorder="1"/>
    <xf numFmtId="41" fontId="78" fillId="56" borderId="51" xfId="0" applyNumberFormat="1" applyFont="1" applyFill="1" applyBorder="1" applyAlignment="1">
      <alignment horizontal="center"/>
    </xf>
    <xf numFmtId="0" fontId="78" fillId="56" borderId="19" xfId="0" applyFont="1" applyFill="1" applyBorder="1"/>
    <xf numFmtId="0" fontId="78" fillId="56" borderId="20" xfId="0" applyFont="1" applyFill="1" applyBorder="1"/>
    <xf numFmtId="0" fontId="76" fillId="56" borderId="20" xfId="0" applyFont="1" applyFill="1" applyBorder="1"/>
    <xf numFmtId="41" fontId="76" fillId="56" borderId="20" xfId="0" applyNumberFormat="1" applyFont="1" applyFill="1" applyBorder="1" applyAlignment="1">
      <alignment horizontal="right"/>
    </xf>
    <xf numFmtId="41" fontId="78" fillId="56" borderId="21" xfId="0" applyNumberFormat="1" applyFont="1" applyFill="1" applyBorder="1" applyAlignment="1">
      <alignment horizontal="center"/>
    </xf>
    <xf numFmtId="0" fontId="76" fillId="56" borderId="11" xfId="0" applyFont="1" applyFill="1" applyBorder="1"/>
    <xf numFmtId="0" fontId="78" fillId="56" borderId="0" xfId="0" applyFont="1" applyFill="1" applyAlignment="1">
      <alignment horizontal="center" textRotation="60" wrapText="1"/>
    </xf>
    <xf numFmtId="41" fontId="76" fillId="56" borderId="20" xfId="0" applyNumberFormat="1" applyFont="1" applyFill="1" applyBorder="1" applyAlignment="1">
      <alignment horizontal="right" vertical="top" wrapText="1"/>
    </xf>
    <xf numFmtId="41" fontId="76" fillId="56" borderId="21" xfId="0" applyNumberFormat="1" applyFont="1" applyFill="1" applyBorder="1" applyAlignment="1">
      <alignment horizontal="center" wrapText="1"/>
    </xf>
    <xf numFmtId="3" fontId="76" fillId="56" borderId="0" xfId="0" applyNumberFormat="1" applyFont="1" applyFill="1" applyAlignment="1">
      <alignment wrapText="1"/>
    </xf>
    <xf numFmtId="0" fontId="78" fillId="56" borderId="11" xfId="0" applyFont="1" applyFill="1" applyBorder="1" applyAlignment="1">
      <alignment vertical="center"/>
    </xf>
    <xf numFmtId="0" fontId="78" fillId="56" borderId="0" xfId="0" applyFont="1" applyFill="1" applyAlignment="1">
      <alignment vertical="center"/>
    </xf>
    <xf numFmtId="41" fontId="101" fillId="56" borderId="0" xfId="0" applyNumberFormat="1" applyFont="1" applyFill="1" applyAlignment="1">
      <alignment horizontal="right" wrapText="1"/>
    </xf>
    <xf numFmtId="41" fontId="101" fillId="56" borderId="0" xfId="0" applyNumberFormat="1" applyFont="1" applyFill="1" applyAlignment="1">
      <alignment vertical="center" wrapText="1"/>
    </xf>
    <xf numFmtId="3" fontId="76" fillId="56" borderId="11" xfId="0" applyNumberFormat="1" applyFont="1" applyFill="1" applyBorder="1"/>
    <xf numFmtId="0" fontId="76" fillId="56" borderId="0" xfId="0" applyFont="1" applyFill="1" applyAlignment="1">
      <alignment horizontal="left" vertical="center" indent="1"/>
    </xf>
    <xf numFmtId="41" fontId="76" fillId="56" borderId="0" xfId="0" applyNumberFormat="1" applyFont="1" applyFill="1" applyAlignment="1">
      <alignment horizontal="right" vertical="center" wrapText="1"/>
    </xf>
    <xf numFmtId="0" fontId="78" fillId="56" borderId="28" xfId="0" applyFont="1" applyFill="1" applyBorder="1" applyAlignment="1">
      <alignment horizontal="left" vertical="center"/>
    </xf>
    <xf numFmtId="0" fontId="78" fillId="56" borderId="29" xfId="0" applyFont="1" applyFill="1" applyBorder="1" applyAlignment="1">
      <alignment horizontal="left" vertical="center"/>
    </xf>
    <xf numFmtId="3" fontId="76" fillId="56" borderId="29" xfId="0" applyNumberFormat="1" applyFont="1" applyFill="1" applyBorder="1" applyAlignment="1">
      <alignment wrapText="1"/>
    </xf>
    <xf numFmtId="41" fontId="76" fillId="56" borderId="29" xfId="0" applyNumberFormat="1" applyFont="1" applyFill="1" applyBorder="1" applyAlignment="1">
      <alignment horizontal="right" wrapText="1"/>
    </xf>
    <xf numFmtId="41" fontId="76" fillId="56" borderId="52" xfId="0" applyNumberFormat="1" applyFont="1" applyFill="1" applyBorder="1" applyAlignment="1">
      <alignment vertical="center" wrapText="1"/>
    </xf>
    <xf numFmtId="0" fontId="78" fillId="56" borderId="43" xfId="0" applyFont="1" applyFill="1" applyBorder="1" applyAlignment="1">
      <alignment horizontal="left" vertical="center"/>
    </xf>
    <xf numFmtId="0" fontId="78" fillId="56" borderId="10" xfId="0" applyFont="1" applyFill="1" applyBorder="1" applyAlignment="1">
      <alignment horizontal="left" vertical="center"/>
    </xf>
    <xf numFmtId="3" fontId="76" fillId="56" borderId="10" xfId="0" applyNumberFormat="1" applyFont="1" applyFill="1" applyBorder="1" applyAlignment="1">
      <alignment wrapText="1"/>
    </xf>
    <xf numFmtId="41" fontId="76" fillId="56" borderId="10" xfId="0" applyNumberFormat="1" applyFont="1" applyFill="1" applyBorder="1" applyAlignment="1">
      <alignment horizontal="right" wrapText="1"/>
    </xf>
    <xf numFmtId="0" fontId="78" fillId="56" borderId="0" xfId="0" applyFont="1" applyFill="1" applyAlignment="1">
      <alignment horizontal="left" vertical="center"/>
    </xf>
    <xf numFmtId="41" fontId="49" fillId="56" borderId="0" xfId="0" applyNumberFormat="1" applyFont="1" applyFill="1" applyAlignment="1">
      <alignment horizontal="right" wrapText="1"/>
    </xf>
    <xf numFmtId="0" fontId="97" fillId="56" borderId="0" xfId="0" applyFont="1" applyFill="1" applyAlignment="1">
      <alignment vertical="top"/>
    </xf>
    <xf numFmtId="41" fontId="95" fillId="56" borderId="0" xfId="0" applyNumberFormat="1" applyFont="1" applyFill="1" applyAlignment="1">
      <alignment horizontal="right" vertical="center"/>
    </xf>
    <xf numFmtId="0" fontId="97" fillId="56" borderId="0" xfId="0" applyFont="1" applyFill="1" applyAlignment="1">
      <alignment horizontal="left" vertical="top"/>
    </xf>
    <xf numFmtId="41" fontId="76" fillId="56" borderId="53" xfId="0" applyNumberFormat="1" applyFont="1" applyFill="1" applyBorder="1" applyAlignment="1">
      <alignment vertical="center" wrapText="1"/>
    </xf>
    <xf numFmtId="0" fontId="98" fillId="56" borderId="0" xfId="0" applyFont="1" applyFill="1" applyAlignment="1">
      <alignment horizontal="left" vertical="top"/>
    </xf>
    <xf numFmtId="3" fontId="76" fillId="56" borderId="61" xfId="0" applyNumberFormat="1" applyFont="1" applyFill="1" applyBorder="1"/>
    <xf numFmtId="0" fontId="97" fillId="56" borderId="29" xfId="0" applyFont="1" applyFill="1" applyBorder="1" applyAlignment="1">
      <alignment horizontal="left" vertical="top"/>
    </xf>
    <xf numFmtId="0" fontId="76" fillId="56" borderId="29" xfId="0" applyFont="1" applyFill="1" applyBorder="1" applyAlignment="1">
      <alignment horizontal="left" vertical="center"/>
    </xf>
    <xf numFmtId="41" fontId="76" fillId="56" borderId="29" xfId="0" applyNumberFormat="1" applyFont="1" applyFill="1" applyBorder="1" applyAlignment="1">
      <alignment horizontal="right" vertical="center"/>
    </xf>
    <xf numFmtId="0" fontId="85" fillId="56" borderId="0" xfId="0" applyFont="1" applyFill="1" applyAlignment="1">
      <alignment vertical="center" wrapText="1"/>
    </xf>
    <xf numFmtId="41" fontId="85" fillId="56" borderId="0" xfId="0" applyNumberFormat="1" applyFont="1" applyFill="1" applyAlignment="1">
      <alignment horizontal="right" vertical="center" wrapText="1"/>
    </xf>
    <xf numFmtId="41" fontId="96" fillId="56" borderId="51" xfId="0" applyNumberFormat="1" applyFont="1" applyFill="1" applyBorder="1" applyAlignment="1">
      <alignment vertical="center" wrapText="1"/>
    </xf>
    <xf numFmtId="0" fontId="78" fillId="56" borderId="61" xfId="0" applyFont="1" applyFill="1" applyBorder="1" applyAlignment="1">
      <alignment vertical="center"/>
    </xf>
    <xf numFmtId="0" fontId="78" fillId="56" borderId="29" xfId="0" applyFont="1" applyFill="1" applyBorder="1" applyAlignment="1">
      <alignment vertical="center"/>
    </xf>
    <xf numFmtId="41" fontId="96" fillId="56" borderId="52" xfId="0" applyNumberFormat="1" applyFont="1" applyFill="1" applyBorder="1" applyAlignment="1">
      <alignment vertical="center" wrapText="1"/>
    </xf>
    <xf numFmtId="0" fontId="78" fillId="56" borderId="43" xfId="0" applyFont="1" applyFill="1" applyBorder="1" applyAlignment="1">
      <alignment vertical="center"/>
    </xf>
    <xf numFmtId="0" fontId="78" fillId="56" borderId="10" xfId="0" applyFont="1" applyFill="1" applyBorder="1" applyAlignment="1">
      <alignment vertical="center"/>
    </xf>
    <xf numFmtId="41" fontId="76" fillId="56" borderId="51" xfId="0" applyNumberFormat="1" applyFont="1" applyFill="1" applyBorder="1"/>
    <xf numFmtId="3" fontId="78" fillId="56" borderId="0" xfId="0" applyNumberFormat="1" applyFont="1" applyFill="1"/>
    <xf numFmtId="41" fontId="78" fillId="56" borderId="0" xfId="0" applyNumberFormat="1" applyFont="1" applyFill="1" applyAlignment="1">
      <alignment horizontal="right"/>
    </xf>
    <xf numFmtId="41" fontId="78" fillId="56" borderId="51" xfId="0" applyNumberFormat="1" applyFont="1" applyFill="1" applyBorder="1"/>
    <xf numFmtId="41" fontId="96" fillId="56" borderId="51" xfId="0" applyNumberFormat="1" applyFont="1" applyFill="1" applyBorder="1"/>
    <xf numFmtId="0" fontId="78" fillId="56" borderId="29" xfId="0" applyFont="1" applyFill="1" applyBorder="1"/>
    <xf numFmtId="41" fontId="78" fillId="56" borderId="29" xfId="0" applyNumberFormat="1" applyFont="1" applyFill="1" applyBorder="1" applyAlignment="1">
      <alignment horizontal="right"/>
    </xf>
    <xf numFmtId="41" fontId="78" fillId="56" borderId="29" xfId="0" applyNumberFormat="1" applyFont="1" applyFill="1" applyBorder="1"/>
    <xf numFmtId="41" fontId="78" fillId="56" borderId="14" xfId="0" applyNumberFormat="1" applyFont="1" applyFill="1" applyBorder="1" applyAlignment="1">
      <alignment horizontal="center"/>
    </xf>
    <xf numFmtId="41" fontId="78" fillId="56" borderId="16" xfId="0" applyNumberFormat="1" applyFont="1" applyFill="1" applyBorder="1" applyAlignment="1">
      <alignment horizontal="center"/>
    </xf>
    <xf numFmtId="41" fontId="78" fillId="56" borderId="36" xfId="0" applyNumberFormat="1" applyFont="1" applyFill="1" applyBorder="1" applyAlignment="1">
      <alignment horizontal="center"/>
    </xf>
    <xf numFmtId="41" fontId="78" fillId="56" borderId="0" xfId="0" applyNumberFormat="1" applyFont="1" applyFill="1" applyAlignment="1">
      <alignment horizontal="center"/>
    </xf>
    <xf numFmtId="41" fontId="78" fillId="56" borderId="18" xfId="0" applyNumberFormat="1" applyFont="1" applyFill="1" applyBorder="1" applyAlignment="1">
      <alignment horizontal="center"/>
    </xf>
    <xf numFmtId="41" fontId="78" fillId="56" borderId="12" xfId="0" applyNumberFormat="1" applyFont="1" applyFill="1" applyBorder="1" applyAlignment="1">
      <alignment horizontal="center"/>
    </xf>
    <xf numFmtId="41" fontId="78" fillId="56" borderId="20" xfId="0" applyNumberFormat="1" applyFont="1" applyFill="1" applyBorder="1" applyAlignment="1">
      <alignment horizontal="center"/>
    </xf>
    <xf numFmtId="41" fontId="78" fillId="56" borderId="54" xfId="0" applyNumberFormat="1" applyFont="1" applyFill="1" applyBorder="1" applyAlignment="1">
      <alignment horizontal="center"/>
    </xf>
    <xf numFmtId="41" fontId="78" fillId="56" borderId="44" xfId="0" applyNumberFormat="1" applyFont="1" applyFill="1" applyBorder="1" applyAlignment="1">
      <alignment horizontal="center"/>
    </xf>
    <xf numFmtId="41" fontId="76" fillId="56" borderId="12" xfId="0" applyNumberFormat="1" applyFont="1" applyFill="1" applyBorder="1" applyAlignment="1">
      <alignment vertical="center" wrapText="1"/>
    </xf>
    <xf numFmtId="41" fontId="101" fillId="56" borderId="12" xfId="0" applyNumberFormat="1" applyFont="1" applyFill="1" applyBorder="1" applyAlignment="1">
      <alignment vertical="center" wrapText="1"/>
    </xf>
    <xf numFmtId="41" fontId="76" fillId="56" borderId="27" xfId="0" applyNumberFormat="1" applyFont="1" applyFill="1" applyBorder="1" applyAlignment="1">
      <alignment vertical="center" wrapText="1"/>
    </xf>
    <xf numFmtId="41" fontId="76" fillId="56" borderId="40" xfId="0" applyNumberFormat="1" applyFont="1" applyFill="1" applyBorder="1" applyAlignment="1">
      <alignment vertical="center" wrapText="1"/>
    </xf>
    <xf numFmtId="41" fontId="76" fillId="56" borderId="39" xfId="0" applyNumberFormat="1" applyFont="1" applyFill="1" applyBorder="1" applyAlignment="1">
      <alignment vertical="center" wrapText="1"/>
    </xf>
    <xf numFmtId="41" fontId="76" fillId="56" borderId="37" xfId="0" applyNumberFormat="1" applyFont="1" applyFill="1" applyBorder="1" applyAlignment="1">
      <alignment vertical="center" wrapText="1"/>
    </xf>
    <xf numFmtId="41" fontId="96" fillId="56" borderId="66" xfId="0" applyNumberFormat="1" applyFont="1" applyFill="1" applyBorder="1" applyAlignment="1">
      <alignment vertical="center" wrapText="1"/>
    </xf>
    <xf numFmtId="41" fontId="76" fillId="56" borderId="12" xfId="0" applyNumberFormat="1" applyFont="1" applyFill="1" applyBorder="1"/>
    <xf numFmtId="41" fontId="76" fillId="56" borderId="23" xfId="0" applyNumberFormat="1" applyFont="1" applyFill="1" applyBorder="1"/>
    <xf numFmtId="41" fontId="76" fillId="56" borderId="57" xfId="0" applyNumberFormat="1" applyFont="1" applyFill="1" applyBorder="1" applyAlignment="1">
      <alignment vertical="center" wrapText="1"/>
    </xf>
    <xf numFmtId="41" fontId="76" fillId="56" borderId="37" xfId="0" applyNumberFormat="1" applyFont="1" applyFill="1" applyBorder="1"/>
    <xf numFmtId="176" fontId="0" fillId="0" borderId="0" xfId="0" applyNumberFormat="1" applyProtection="1">
      <protection hidden="1"/>
    </xf>
    <xf numFmtId="0" fontId="76" fillId="56" borderId="106" xfId="0" applyFont="1" applyFill="1" applyBorder="1"/>
    <xf numFmtId="0" fontId="76" fillId="56" borderId="0" xfId="0" applyFont="1" applyFill="1" applyAlignment="1" applyProtection="1">
      <alignment vertical="center"/>
      <protection locked="0"/>
    </xf>
    <xf numFmtId="175" fontId="76" fillId="56" borderId="0" xfId="0" applyNumberFormat="1" applyFont="1" applyFill="1" applyAlignment="1" applyProtection="1">
      <alignment horizontal="left" vertical="center"/>
      <protection locked="0"/>
    </xf>
    <xf numFmtId="0" fontId="76" fillId="56" borderId="0" xfId="0" applyFont="1" applyFill="1" applyProtection="1">
      <protection locked="0"/>
    </xf>
    <xf numFmtId="0" fontId="77" fillId="56" borderId="10" xfId="0" applyFont="1" applyFill="1" applyBorder="1" applyAlignment="1" applyProtection="1">
      <alignment horizontal="centerContinuous"/>
      <protection hidden="1"/>
    </xf>
    <xf numFmtId="0" fontId="78" fillId="56" borderId="10" xfId="0" applyFont="1" applyFill="1" applyBorder="1" applyAlignment="1">
      <alignment horizontal="centerContinuous"/>
    </xf>
    <xf numFmtId="0" fontId="78" fillId="56" borderId="66" xfId="0" applyFont="1" applyFill="1" applyBorder="1" applyAlignment="1">
      <alignment horizontal="centerContinuous"/>
    </xf>
    <xf numFmtId="0" fontId="78" fillId="56" borderId="0" xfId="0" applyFont="1" applyFill="1" applyAlignment="1">
      <alignment horizontal="centerContinuous"/>
    </xf>
    <xf numFmtId="0" fontId="78" fillId="56" borderId="12" xfId="0" applyFont="1" applyFill="1" applyBorder="1" applyAlignment="1">
      <alignment horizontal="centerContinuous"/>
    </xf>
    <xf numFmtId="3" fontId="76" fillId="0" borderId="0" xfId="0" quotePrefix="1" applyNumberFormat="1" applyFont="1" applyAlignment="1">
      <alignment wrapText="1"/>
    </xf>
    <xf numFmtId="176" fontId="76" fillId="0" borderId="0" xfId="0" applyNumberFormat="1" applyFont="1" applyAlignment="1" applyProtection="1">
      <alignment wrapText="1"/>
      <protection hidden="1"/>
    </xf>
    <xf numFmtId="41" fontId="95" fillId="56" borderId="78" xfId="0" applyNumberFormat="1" applyFont="1" applyFill="1" applyBorder="1" applyAlignment="1">
      <alignment vertical="center" wrapText="1"/>
    </xf>
    <xf numFmtId="41" fontId="78" fillId="0" borderId="31" xfId="0" applyNumberFormat="1" applyFont="1" applyBorder="1" applyAlignment="1">
      <alignment vertical="center" wrapText="1"/>
    </xf>
    <xf numFmtId="41" fontId="78" fillId="56" borderId="62" xfId="0" applyNumberFormat="1" applyFont="1" applyFill="1" applyBorder="1" applyAlignment="1">
      <alignment vertical="center" wrapText="1"/>
    </xf>
    <xf numFmtId="0" fontId="78" fillId="56" borderId="83" xfId="0" applyFont="1" applyFill="1" applyBorder="1" applyProtection="1">
      <protection hidden="1"/>
    </xf>
    <xf numFmtId="0" fontId="78" fillId="56" borderId="74" xfId="0" applyFont="1" applyFill="1" applyBorder="1" applyProtection="1">
      <protection hidden="1"/>
    </xf>
    <xf numFmtId="0" fontId="78" fillId="55" borderId="80" xfId="0" applyFont="1" applyFill="1" applyBorder="1" applyAlignment="1" applyProtection="1">
      <alignment horizontal="center" vertical="center"/>
      <protection locked="0"/>
    </xf>
    <xf numFmtId="0" fontId="78" fillId="0" borderId="0" xfId="0" applyFont="1" applyAlignment="1">
      <alignment horizontal="left"/>
    </xf>
    <xf numFmtId="0" fontId="78" fillId="56" borderId="0" xfId="0" applyFont="1" applyFill="1" applyAlignment="1" applyProtection="1">
      <alignment horizontal="left" vertical="top" wrapText="1"/>
      <protection hidden="1"/>
    </xf>
    <xf numFmtId="0" fontId="76" fillId="56" borderId="12" xfId="0" applyFont="1" applyFill="1" applyBorder="1"/>
    <xf numFmtId="0" fontId="78" fillId="0" borderId="121" xfId="0" applyFont="1" applyBorder="1"/>
    <xf numFmtId="0" fontId="76" fillId="0" borderId="118" xfId="0" applyFont="1" applyBorder="1"/>
    <xf numFmtId="0" fontId="76" fillId="55" borderId="137" xfId="0" applyFont="1" applyFill="1" applyBorder="1" applyAlignment="1" applyProtection="1">
      <alignment horizontal="left" wrapText="1"/>
      <protection locked="0"/>
    </xf>
    <xf numFmtId="0" fontId="76" fillId="0" borderId="118" xfId="0" applyFont="1" applyBorder="1" applyAlignment="1">
      <alignment horizontal="left"/>
    </xf>
    <xf numFmtId="0" fontId="78" fillId="0" borderId="118" xfId="0" applyFont="1" applyBorder="1" applyAlignment="1">
      <alignment horizontal="left" vertical="center"/>
    </xf>
    <xf numFmtId="0" fontId="78" fillId="0" borderId="118" xfId="0" applyFont="1" applyBorder="1" applyAlignment="1">
      <alignment horizontal="left" textRotation="60" wrapText="1"/>
    </xf>
    <xf numFmtId="3" fontId="78" fillId="0" borderId="118" xfId="0" applyNumberFormat="1" applyFont="1" applyBorder="1" applyAlignment="1">
      <alignment horizontal="left" wrapText="1"/>
    </xf>
    <xf numFmtId="41" fontId="78" fillId="0" borderId="139" xfId="0" applyNumberFormat="1" applyFont="1" applyBorder="1" applyAlignment="1">
      <alignment horizontal="center"/>
    </xf>
    <xf numFmtId="41" fontId="78" fillId="0" borderId="118" xfId="0" applyNumberFormat="1" applyFont="1" applyBorder="1" applyAlignment="1">
      <alignment horizontal="center"/>
    </xf>
    <xf numFmtId="0" fontId="76" fillId="0" borderId="138" xfId="0" applyFont="1" applyBorder="1"/>
    <xf numFmtId="41" fontId="78" fillId="0" borderId="137" xfId="0" applyNumberFormat="1" applyFont="1" applyBorder="1" applyAlignment="1">
      <alignment horizontal="center" wrapText="1"/>
    </xf>
    <xf numFmtId="41" fontId="76" fillId="0" borderId="139" xfId="0" applyNumberFormat="1" applyFont="1" applyBorder="1" applyAlignment="1">
      <alignment horizontal="center" wrapText="1"/>
    </xf>
    <xf numFmtId="41" fontId="76" fillId="0" borderId="140" xfId="0" applyNumberFormat="1" applyFont="1" applyBorder="1" applyAlignment="1">
      <alignment vertical="center" wrapText="1"/>
    </xf>
    <xf numFmtId="41" fontId="96" fillId="0" borderId="125" xfId="0" applyNumberFormat="1" applyFont="1" applyBorder="1" applyAlignment="1">
      <alignment vertical="center" wrapText="1"/>
    </xf>
    <xf numFmtId="41" fontId="76" fillId="0" borderId="121" xfId="0" applyNumberFormat="1" applyFont="1" applyBorder="1" applyAlignment="1">
      <alignment vertical="center" wrapText="1"/>
    </xf>
    <xf numFmtId="41" fontId="96" fillId="0" borderId="122" xfId="0" applyNumberFormat="1" applyFont="1" applyBorder="1" applyAlignment="1">
      <alignment vertical="center" wrapText="1"/>
    </xf>
    <xf numFmtId="41" fontId="96" fillId="0" borderId="141" xfId="0" applyNumberFormat="1" applyFont="1" applyBorder="1" applyAlignment="1">
      <alignment vertical="center" wrapText="1"/>
    </xf>
    <xf numFmtId="41" fontId="76" fillId="0" borderId="118" xfId="0" applyNumberFormat="1" applyFont="1" applyBorder="1" applyAlignment="1">
      <alignment wrapText="1"/>
    </xf>
    <xf numFmtId="41" fontId="76" fillId="0" borderId="140" xfId="0" applyNumberFormat="1" applyFont="1" applyBorder="1"/>
    <xf numFmtId="41" fontId="76" fillId="0" borderId="122" xfId="0" applyNumberFormat="1" applyFont="1" applyBorder="1"/>
    <xf numFmtId="41" fontId="96" fillId="0" borderId="128" xfId="0" applyNumberFormat="1" applyFont="1" applyBorder="1" applyAlignment="1">
      <alignment horizontal="center"/>
    </xf>
    <xf numFmtId="41" fontId="96" fillId="0" borderId="141" xfId="0" applyNumberFormat="1" applyFont="1" applyBorder="1" applyAlignment="1">
      <alignment horizontal="center"/>
    </xf>
    <xf numFmtId="0" fontId="87" fillId="59" borderId="93" xfId="0" applyFont="1" applyFill="1" applyBorder="1" applyAlignment="1">
      <alignment horizontal="centerContinuous" vertical="center"/>
    </xf>
    <xf numFmtId="0" fontId="76" fillId="0" borderId="95" xfId="0" applyFont="1" applyBorder="1" applyAlignment="1">
      <alignment horizontal="centerContinuous"/>
    </xf>
    <xf numFmtId="0" fontId="76" fillId="56" borderId="71" xfId="0" applyFont="1" applyFill="1" applyBorder="1" applyAlignment="1">
      <alignment vertical="center"/>
    </xf>
    <xf numFmtId="175" fontId="76" fillId="56" borderId="71" xfId="0" applyNumberFormat="1" applyFont="1" applyFill="1" applyBorder="1" applyAlignment="1">
      <alignment horizontal="left" vertical="center"/>
    </xf>
    <xf numFmtId="0" fontId="76" fillId="56" borderId="91" xfId="0" applyFont="1" applyFill="1" applyBorder="1" applyAlignment="1">
      <alignment horizontal="left" vertical="center"/>
    </xf>
    <xf numFmtId="177" fontId="76" fillId="55" borderId="91" xfId="0" applyNumberFormat="1" applyFont="1" applyFill="1" applyBorder="1" applyAlignment="1" applyProtection="1">
      <alignment vertical="center"/>
      <protection locked="0"/>
    </xf>
    <xf numFmtId="0" fontId="108" fillId="58" borderId="0" xfId="0" applyFont="1" applyFill="1" applyAlignment="1" applyProtection="1">
      <alignment vertical="center"/>
      <protection hidden="1"/>
    </xf>
    <xf numFmtId="0" fontId="76" fillId="56" borderId="0" xfId="0" applyFont="1" applyFill="1" applyAlignment="1">
      <alignment wrapText="1"/>
    </xf>
    <xf numFmtId="0" fontId="7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1" fontId="78" fillId="28" borderId="80" xfId="96" applyNumberFormat="1" applyFont="1" applyFill="1" applyBorder="1" applyAlignment="1">
      <alignment horizontal="center" wrapText="1"/>
    </xf>
    <xf numFmtId="41" fontId="78" fillId="28" borderId="80" xfId="96" applyNumberFormat="1" applyFont="1" applyFill="1" applyBorder="1" applyAlignment="1">
      <alignment horizontal="center" vertical="center" wrapText="1"/>
    </xf>
    <xf numFmtId="41" fontId="76" fillId="56" borderId="80" xfId="96" applyNumberFormat="1" applyFont="1" applyFill="1" applyBorder="1" applyAlignment="1">
      <alignment horizontal="center" vertical="center"/>
    </xf>
    <xf numFmtId="41" fontId="76" fillId="56" borderId="80" xfId="96" applyNumberFormat="1" applyFont="1" applyFill="1" applyBorder="1" applyAlignment="1">
      <alignment horizontal="center" vertical="center" wrapText="1"/>
    </xf>
    <xf numFmtId="169" fontId="76" fillId="56" borderId="80" xfId="96" applyNumberFormat="1" applyFont="1" applyFill="1" applyBorder="1" applyAlignment="1">
      <alignment horizontal="center" vertical="center"/>
    </xf>
    <xf numFmtId="0" fontId="76" fillId="0" borderId="92" xfId="0" applyFont="1" applyBorder="1"/>
    <xf numFmtId="0" fontId="76" fillId="0" borderId="79" xfId="0" applyFont="1" applyBorder="1"/>
    <xf numFmtId="0" fontId="76" fillId="0" borderId="84" xfId="0" applyFont="1" applyBorder="1"/>
    <xf numFmtId="0" fontId="76" fillId="0" borderId="70" xfId="0" applyFont="1" applyBorder="1"/>
    <xf numFmtId="0" fontId="76" fillId="0" borderId="71" xfId="0" applyFont="1" applyBorder="1"/>
    <xf numFmtId="0" fontId="103" fillId="0" borderId="70" xfId="0" applyFont="1" applyBorder="1"/>
    <xf numFmtId="0" fontId="77" fillId="0" borderId="0" xfId="0" applyFont="1" applyAlignment="1">
      <alignment horizontal="centerContinuous" vertical="center" wrapText="1"/>
    </xf>
    <xf numFmtId="0" fontId="77" fillId="0" borderId="0" xfId="0" applyFont="1" applyAlignment="1">
      <alignment horizontal="centerContinuous" vertical="center"/>
    </xf>
    <xf numFmtId="0" fontId="103" fillId="0" borderId="0" xfId="0" applyFont="1" applyAlignment="1">
      <alignment horizontal="centerContinuous" vertical="center"/>
    </xf>
    <xf numFmtId="0" fontId="103" fillId="0" borderId="71" xfId="0" applyFont="1" applyBorder="1"/>
    <xf numFmtId="0" fontId="76" fillId="0" borderId="70" xfId="0" applyFont="1" applyBorder="1" applyAlignment="1">
      <alignment wrapText="1"/>
    </xf>
    <xf numFmtId="0" fontId="76" fillId="0" borderId="104" xfId="0" applyFont="1" applyBorder="1"/>
    <xf numFmtId="0" fontId="76" fillId="0" borderId="71" xfId="0" applyFont="1" applyBorder="1" applyAlignment="1">
      <alignment wrapText="1"/>
    </xf>
    <xf numFmtId="0" fontId="76" fillId="0" borderId="106" xfId="0" applyFont="1" applyBorder="1"/>
    <xf numFmtId="0" fontId="78" fillId="0" borderId="0" xfId="0" quotePrefix="1" applyFont="1" applyAlignment="1">
      <alignment horizontal="left"/>
    </xf>
    <xf numFmtId="0" fontId="76" fillId="0" borderId="81" xfId="0" applyFont="1" applyBorder="1"/>
    <xf numFmtId="0" fontId="76" fillId="0" borderId="0" xfId="0" quotePrefix="1" applyFont="1" applyAlignment="1">
      <alignment horizontal="left"/>
    </xf>
    <xf numFmtId="0" fontId="84" fillId="0" borderId="80" xfId="2446" applyFill="1" applyBorder="1" applyAlignment="1" applyProtection="1">
      <alignment horizontal="left"/>
    </xf>
    <xf numFmtId="0" fontId="76" fillId="0" borderId="80" xfId="0" quotePrefix="1" applyFont="1" applyBorder="1" applyAlignment="1">
      <alignment wrapText="1"/>
    </xf>
    <xf numFmtId="0" fontId="84" fillId="0" borderId="80" xfId="2446" quotePrefix="1" applyFill="1" applyBorder="1" applyAlignment="1" applyProtection="1">
      <alignment horizontal="left"/>
    </xf>
    <xf numFmtId="0" fontId="56" fillId="0" borderId="80" xfId="2446" applyFont="1" applyFill="1" applyBorder="1" applyAlignment="1" applyProtection="1">
      <alignment horizontal="left" vertical="top"/>
    </xf>
    <xf numFmtId="0" fontId="76" fillId="0" borderId="80" xfId="0" quotePrefix="1" applyFont="1" applyBorder="1" applyAlignment="1">
      <alignment horizontal="left" vertical="top" wrapText="1"/>
    </xf>
    <xf numFmtId="0" fontId="56" fillId="0" borderId="80" xfId="2446" quotePrefix="1" applyFont="1" applyFill="1" applyBorder="1" applyAlignment="1" applyProtection="1">
      <alignment horizontal="left" vertical="top"/>
    </xf>
    <xf numFmtId="0" fontId="56" fillId="0" borderId="80" xfId="2446" applyFont="1" applyFill="1" applyBorder="1" applyAlignment="1" applyProtection="1">
      <alignment vertical="top"/>
    </xf>
    <xf numFmtId="0" fontId="94" fillId="0" borderId="0" xfId="2446" quotePrefix="1" applyFont="1" applyFill="1" applyBorder="1" applyAlignment="1" applyProtection="1">
      <alignment horizontal="left"/>
    </xf>
    <xf numFmtId="0" fontId="76" fillId="0" borderId="0" xfId="0" quotePrefix="1" applyFont="1"/>
    <xf numFmtId="0" fontId="76" fillId="0" borderId="105" xfId="0" applyFont="1" applyBorder="1" applyAlignment="1">
      <alignment wrapText="1"/>
    </xf>
    <xf numFmtId="0" fontId="78" fillId="0" borderId="80" xfId="0" applyFont="1" applyBorder="1"/>
    <xf numFmtId="0" fontId="76" fillId="64" borderId="80" xfId="0" applyFont="1" applyFill="1" applyBorder="1"/>
    <xf numFmtId="0" fontId="78" fillId="0" borderId="80" xfId="0" applyFont="1" applyBorder="1" applyAlignment="1">
      <alignment horizontal="center"/>
    </xf>
    <xf numFmtId="0" fontId="76" fillId="62" borderId="80" xfId="0" applyFont="1" applyFill="1" applyBorder="1" applyAlignment="1">
      <alignment horizontal="center"/>
    </xf>
    <xf numFmtId="0" fontId="111" fillId="0" borderId="104" xfId="0" applyFont="1" applyBorder="1"/>
    <xf numFmtId="41" fontId="76" fillId="0" borderId="105" xfId="0" applyNumberFormat="1" applyFont="1" applyBorder="1"/>
    <xf numFmtId="0" fontId="76" fillId="0" borderId="105" xfId="0" applyFont="1" applyBorder="1"/>
    <xf numFmtId="0" fontId="85" fillId="63" borderId="80" xfId="0" applyFont="1" applyFill="1" applyBorder="1"/>
    <xf numFmtId="0" fontId="76" fillId="63" borderId="80" xfId="0" applyFont="1" applyFill="1" applyBorder="1" applyAlignment="1">
      <alignment horizontal="center" vertical="center"/>
    </xf>
    <xf numFmtId="0" fontId="86" fillId="65" borderId="94" xfId="0" applyFont="1" applyFill="1" applyBorder="1"/>
    <xf numFmtId="0" fontId="78" fillId="56" borderId="80" xfId="96" applyFont="1" applyFill="1" applyBorder="1" applyAlignment="1">
      <alignment horizontal="center" vertical="top"/>
    </xf>
    <xf numFmtId="0" fontId="76" fillId="56" borderId="80" xfId="96" applyFont="1" applyFill="1" applyBorder="1" applyAlignment="1">
      <alignment horizontal="center" vertical="top" wrapText="1"/>
    </xf>
    <xf numFmtId="0" fontId="78" fillId="56" borderId="80" xfId="96" applyFont="1" applyFill="1" applyBorder="1" applyAlignment="1">
      <alignment horizontal="center" vertical="top" wrapText="1"/>
    </xf>
    <xf numFmtId="41" fontId="78" fillId="28" borderId="0" xfId="96" applyNumberFormat="1" applyFont="1" applyFill="1" applyAlignment="1">
      <alignment horizontal="center" vertical="center" wrapText="1"/>
    </xf>
    <xf numFmtId="41" fontId="76" fillId="56" borderId="0" xfId="96" applyNumberFormat="1" applyFont="1" applyFill="1" applyAlignment="1">
      <alignment horizontal="center" vertical="center"/>
    </xf>
    <xf numFmtId="41" fontId="76" fillId="56" borderId="0" xfId="96" applyNumberFormat="1" applyFont="1" applyFill="1" applyAlignment="1">
      <alignment horizontal="center" vertical="center" wrapText="1"/>
    </xf>
    <xf numFmtId="169" fontId="76" fillId="56" borderId="0" xfId="96" applyNumberFormat="1" applyFont="1" applyFill="1" applyAlignment="1">
      <alignment horizontal="center" vertical="center"/>
    </xf>
    <xf numFmtId="41" fontId="76" fillId="55" borderId="80" xfId="96" applyNumberFormat="1" applyFont="1" applyFill="1" applyBorder="1" applyAlignment="1" applyProtection="1">
      <alignment horizontal="center" vertical="center"/>
      <protection locked="0"/>
    </xf>
    <xf numFmtId="0" fontId="76" fillId="0" borderId="83" xfId="0" applyFont="1" applyBorder="1"/>
    <xf numFmtId="0" fontId="76" fillId="0" borderId="74" xfId="0" applyFont="1" applyBorder="1"/>
    <xf numFmtId="0" fontId="76" fillId="0" borderId="75" xfId="0" applyFont="1" applyBorder="1"/>
    <xf numFmtId="41" fontId="78" fillId="28" borderId="80" xfId="96" applyNumberFormat="1" applyFont="1" applyFill="1" applyBorder="1" applyAlignment="1" applyProtection="1">
      <alignment horizontal="center" wrapText="1"/>
      <protection hidden="1"/>
    </xf>
    <xf numFmtId="41" fontId="76" fillId="0" borderId="118" xfId="0" applyNumberFormat="1" applyFont="1" applyBorder="1"/>
    <xf numFmtId="0" fontId="76" fillId="55" borderId="159" xfId="0" applyFont="1" applyFill="1" applyBorder="1" applyAlignment="1" applyProtection="1">
      <alignment horizontal="left" wrapText="1"/>
      <protection locked="0"/>
    </xf>
    <xf numFmtId="0" fontId="78" fillId="0" borderId="160" xfId="0" applyFont="1" applyBorder="1"/>
    <xf numFmtId="0" fontId="78" fillId="0" borderId="161" xfId="0" applyFont="1" applyBorder="1"/>
    <xf numFmtId="0" fontId="76" fillId="0" borderId="161" xfId="0" applyFont="1" applyBorder="1"/>
    <xf numFmtId="41" fontId="76" fillId="0" borderId="161" xfId="0" applyNumberFormat="1" applyFont="1" applyBorder="1" applyAlignment="1">
      <alignment horizontal="right"/>
    </xf>
    <xf numFmtId="41" fontId="78" fillId="0" borderId="161" xfId="0" applyNumberFormat="1" applyFont="1" applyBorder="1" applyAlignment="1">
      <alignment horizontal="center"/>
    </xf>
    <xf numFmtId="41" fontId="78" fillId="0" borderId="162" xfId="0" applyNumberFormat="1" applyFont="1" applyBorder="1" applyAlignment="1">
      <alignment horizontal="center"/>
    </xf>
    <xf numFmtId="41" fontId="78" fillId="0" borderId="163" xfId="0" applyNumberFormat="1" applyFont="1" applyBorder="1" applyAlignment="1">
      <alignment horizontal="center"/>
    </xf>
    <xf numFmtId="41" fontId="78" fillId="0" borderId="164" xfId="0" applyNumberFormat="1" applyFont="1" applyBorder="1" applyAlignment="1">
      <alignment horizontal="center"/>
    </xf>
    <xf numFmtId="0" fontId="76" fillId="55" borderId="165" xfId="0" applyFont="1" applyFill="1" applyBorder="1" applyAlignment="1" applyProtection="1">
      <alignment horizontal="left" wrapText="1"/>
      <protection locked="0"/>
    </xf>
    <xf numFmtId="41" fontId="78" fillId="0" borderId="54" xfId="0" applyNumberFormat="1" applyFont="1" applyBorder="1" applyAlignment="1">
      <alignment horizontal="center" vertical="top"/>
    </xf>
    <xf numFmtId="167" fontId="95" fillId="29" borderId="31" xfId="0" applyNumberFormat="1" applyFont="1" applyFill="1" applyBorder="1" applyAlignment="1" applyProtection="1">
      <alignment vertical="center" wrapText="1"/>
      <protection locked="0"/>
    </xf>
    <xf numFmtId="41" fontId="96" fillId="0" borderId="1" xfId="0" applyNumberFormat="1" applyFont="1" applyBorder="1" applyAlignment="1">
      <alignment vertical="center" wrapText="1"/>
    </xf>
    <xf numFmtId="41" fontId="96" fillId="0" borderId="166" xfId="0" applyNumberFormat="1" applyFont="1" applyBorder="1" applyAlignment="1">
      <alignment vertical="center" wrapText="1"/>
    </xf>
    <xf numFmtId="41" fontId="76" fillId="56" borderId="1" xfId="0" applyNumberFormat="1" applyFont="1" applyFill="1" applyBorder="1" applyAlignment="1">
      <alignment vertical="top" wrapText="1"/>
    </xf>
    <xf numFmtId="41" fontId="76" fillId="29" borderId="1" xfId="0" applyNumberFormat="1" applyFont="1" applyFill="1" applyBorder="1" applyAlignment="1" applyProtection="1">
      <alignment vertical="top" wrapText="1"/>
      <protection locked="0"/>
    </xf>
    <xf numFmtId="41" fontId="95" fillId="29" borderId="1" xfId="0" applyNumberFormat="1" applyFont="1" applyFill="1" applyBorder="1" applyAlignment="1" applyProtection="1">
      <alignment vertical="top" wrapText="1"/>
      <protection locked="0"/>
    </xf>
    <xf numFmtId="41" fontId="76" fillId="56" borderId="167" xfId="0" applyNumberFormat="1" applyFont="1" applyFill="1" applyBorder="1" applyAlignment="1">
      <alignment vertical="top" wrapText="1"/>
    </xf>
    <xf numFmtId="41" fontId="76" fillId="0" borderId="167" xfId="0" applyNumberFormat="1" applyFont="1" applyBorder="1" applyAlignment="1">
      <alignment vertical="top" wrapText="1"/>
    </xf>
    <xf numFmtId="41" fontId="76" fillId="55" borderId="1" xfId="0" applyNumberFormat="1" applyFont="1" applyFill="1" applyBorder="1" applyAlignment="1" applyProtection="1">
      <alignment vertical="top" wrapText="1"/>
      <protection locked="0"/>
    </xf>
    <xf numFmtId="41" fontId="76" fillId="29" borderId="167" xfId="0" applyNumberFormat="1" applyFont="1" applyFill="1" applyBorder="1" applyAlignment="1" applyProtection="1">
      <alignment vertical="top" wrapText="1"/>
      <protection locked="0"/>
    </xf>
    <xf numFmtId="41" fontId="76" fillId="29" borderId="169" xfId="0" applyNumberFormat="1" applyFont="1" applyFill="1" applyBorder="1" applyAlignment="1" applyProtection="1">
      <alignment vertical="top"/>
      <protection locked="0"/>
    </xf>
    <xf numFmtId="41" fontId="76" fillId="29" borderId="168" xfId="0" applyNumberFormat="1" applyFont="1" applyFill="1" applyBorder="1" applyAlignment="1" applyProtection="1">
      <alignment vertical="top"/>
      <protection locked="0"/>
    </xf>
    <xf numFmtId="10" fontId="76" fillId="0" borderId="83" xfId="93" applyNumberFormat="1" applyFont="1" applyBorder="1"/>
    <xf numFmtId="0" fontId="78" fillId="28" borderId="83" xfId="2448" applyFont="1" applyFill="1" applyBorder="1" applyAlignment="1" applyProtection="1">
      <alignment horizontal="center" vertical="top" wrapText="1"/>
      <protection hidden="1"/>
    </xf>
    <xf numFmtId="0" fontId="78" fillId="0" borderId="80" xfId="0" applyFont="1" applyBorder="1" applyAlignment="1">
      <alignment horizontal="right"/>
    </xf>
    <xf numFmtId="177" fontId="76" fillId="0" borderId="0" xfId="2447" applyNumberFormat="1" applyFont="1"/>
    <xf numFmtId="0" fontId="76" fillId="57" borderId="80" xfId="0" applyFont="1" applyFill="1" applyBorder="1" applyAlignment="1">
      <alignment horizontal="right" vertical="center"/>
    </xf>
    <xf numFmtId="43" fontId="76" fillId="57" borderId="80" xfId="0" applyNumberFormat="1" applyFont="1" applyFill="1" applyBorder="1" applyAlignment="1">
      <alignment horizontal="left" vertical="center"/>
    </xf>
    <xf numFmtId="0" fontId="76" fillId="57" borderId="80" xfId="0" applyFont="1" applyFill="1" applyBorder="1" applyAlignment="1">
      <alignment horizontal="left" vertical="center"/>
    </xf>
    <xf numFmtId="43" fontId="76" fillId="63" borderId="80" xfId="0" applyNumberFormat="1" applyFont="1" applyFill="1" applyBorder="1" applyAlignment="1">
      <alignment horizontal="left" vertical="center"/>
    </xf>
    <xf numFmtId="0" fontId="78" fillId="57" borderId="104" xfId="0" applyFont="1" applyFill="1" applyBorder="1"/>
    <xf numFmtId="43" fontId="78" fillId="57" borderId="90" xfId="2447" applyFont="1" applyFill="1" applyBorder="1" applyAlignment="1">
      <alignment horizontal="left" vertical="center"/>
    </xf>
    <xf numFmtId="41" fontId="95" fillId="56" borderId="55" xfId="0" applyNumberFormat="1" applyFont="1" applyFill="1" applyBorder="1" applyAlignment="1" applyProtection="1">
      <alignment vertical="top" wrapText="1"/>
      <protection hidden="1"/>
    </xf>
    <xf numFmtId="41" fontId="76" fillId="56" borderId="63" xfId="0" applyNumberFormat="1" applyFont="1" applyFill="1" applyBorder="1" applyAlignment="1" applyProtection="1">
      <alignment vertical="top" wrapText="1"/>
      <protection hidden="1"/>
    </xf>
    <xf numFmtId="0" fontId="0" fillId="0" borderId="59" xfId="0" applyBorder="1"/>
    <xf numFmtId="0" fontId="0" fillId="0" borderId="170" xfId="0" applyBorder="1"/>
    <xf numFmtId="41" fontId="76" fillId="56" borderId="171" xfId="0" applyNumberFormat="1" applyFont="1" applyFill="1" applyBorder="1" applyAlignment="1">
      <alignment vertical="center" wrapText="1"/>
    </xf>
    <xf numFmtId="41" fontId="95" fillId="0" borderId="31" xfId="0" applyNumberFormat="1" applyFont="1" applyBorder="1" applyAlignment="1">
      <alignment horizontal="right" vertical="center"/>
    </xf>
    <xf numFmtId="41" fontId="95" fillId="56" borderId="31" xfId="0" applyNumberFormat="1" applyFont="1" applyFill="1" applyBorder="1" applyAlignment="1">
      <alignment horizontal="right" vertical="center" wrapText="1"/>
    </xf>
    <xf numFmtId="41" fontId="76" fillId="56" borderId="78" xfId="0" applyNumberFormat="1" applyFont="1" applyFill="1" applyBorder="1" applyAlignment="1" applyProtection="1">
      <alignment vertical="center" wrapText="1"/>
      <protection hidden="1"/>
    </xf>
    <xf numFmtId="41" fontId="78" fillId="0" borderId="78" xfId="0" applyNumberFormat="1" applyFont="1" applyBorder="1" applyAlignment="1">
      <alignment vertical="center"/>
    </xf>
    <xf numFmtId="41" fontId="78" fillId="0" borderId="122" xfId="0" applyNumberFormat="1" applyFont="1" applyBorder="1" applyAlignment="1">
      <alignment vertical="center"/>
    </xf>
    <xf numFmtId="41" fontId="95" fillId="56" borderId="78" xfId="0" applyNumberFormat="1" applyFont="1" applyFill="1" applyBorder="1" applyAlignment="1" applyProtection="1">
      <alignment vertical="center" wrapText="1"/>
      <protection hidden="1"/>
    </xf>
    <xf numFmtId="41" fontId="76" fillId="56" borderId="0" xfId="0" applyNumberFormat="1" applyFont="1" applyFill="1" applyAlignment="1">
      <alignment vertical="center"/>
    </xf>
    <xf numFmtId="41" fontId="96" fillId="56" borderId="0" xfId="0" applyNumberFormat="1" applyFont="1" applyFill="1" applyAlignment="1">
      <alignment vertical="center"/>
    </xf>
    <xf numFmtId="41" fontId="96" fillId="56" borderId="0" xfId="0" applyNumberFormat="1" applyFont="1" applyFill="1" applyAlignment="1">
      <alignment horizontal="center"/>
    </xf>
    <xf numFmtId="41" fontId="96" fillId="56" borderId="116" xfId="0" applyNumberFormat="1" applyFont="1" applyFill="1" applyBorder="1" applyAlignment="1">
      <alignment horizontal="center"/>
    </xf>
    <xf numFmtId="0" fontId="0" fillId="0" borderId="116" xfId="0" applyBorder="1"/>
    <xf numFmtId="41" fontId="78" fillId="0" borderId="15" xfId="0" applyNumberFormat="1" applyFont="1" applyBorder="1" applyAlignment="1">
      <alignment horizontal="center" vertical="top"/>
    </xf>
    <xf numFmtId="41" fontId="78" fillId="0" borderId="17" xfId="0" applyNumberFormat="1" applyFont="1" applyBorder="1" applyAlignment="1">
      <alignment horizontal="center" vertical="top"/>
    </xf>
    <xf numFmtId="41" fontId="78" fillId="0" borderId="22" xfId="0" applyNumberFormat="1" applyFont="1" applyBorder="1" applyAlignment="1">
      <alignment horizontal="center" vertical="top"/>
    </xf>
    <xf numFmtId="41" fontId="78" fillId="0" borderId="15" xfId="0" applyNumberFormat="1" applyFont="1" applyBorder="1" applyAlignment="1">
      <alignment horizontal="center" vertical="top" wrapText="1"/>
    </xf>
    <xf numFmtId="166" fontId="78" fillId="56" borderId="22" xfId="0" applyNumberFormat="1" applyFont="1" applyFill="1" applyBorder="1" applyAlignment="1">
      <alignment horizontal="center" vertical="top" wrapText="1"/>
    </xf>
    <xf numFmtId="41" fontId="76" fillId="56" borderId="173" xfId="0" applyNumberFormat="1" applyFont="1" applyFill="1" applyBorder="1" applyAlignment="1" applyProtection="1">
      <alignment vertical="top" wrapText="1"/>
      <protection hidden="1"/>
    </xf>
    <xf numFmtId="41" fontId="95" fillId="56" borderId="46" xfId="0" applyNumberFormat="1" applyFont="1" applyFill="1" applyBorder="1" applyAlignment="1" applyProtection="1">
      <alignment vertical="top" wrapText="1"/>
      <protection hidden="1"/>
    </xf>
    <xf numFmtId="41" fontId="76" fillId="29" borderId="46" xfId="0" applyNumberFormat="1" applyFont="1" applyFill="1" applyBorder="1" applyAlignment="1" applyProtection="1">
      <alignment vertical="top" wrapText="1"/>
      <protection locked="0"/>
    </xf>
    <xf numFmtId="41" fontId="95" fillId="29" borderId="46" xfId="0" applyNumberFormat="1" applyFont="1" applyFill="1" applyBorder="1" applyAlignment="1" applyProtection="1">
      <alignment vertical="top" wrapText="1"/>
      <protection locked="0"/>
    </xf>
    <xf numFmtId="41" fontId="76" fillId="0" borderId="46" xfId="0" applyNumberFormat="1" applyFont="1" applyBorder="1" applyAlignment="1">
      <alignment vertical="top" wrapText="1"/>
    </xf>
    <xf numFmtId="41" fontId="76" fillId="55" borderId="46" xfId="0" applyNumberFormat="1" applyFont="1" applyFill="1" applyBorder="1" applyAlignment="1" applyProtection="1">
      <alignment vertical="top" wrapText="1"/>
      <protection locked="0"/>
    </xf>
    <xf numFmtId="41" fontId="96" fillId="0" borderId="47" xfId="0" applyNumberFormat="1" applyFont="1" applyBorder="1" applyAlignment="1">
      <alignment vertical="top" wrapText="1"/>
    </xf>
    <xf numFmtId="41" fontId="76" fillId="56" borderId="46" xfId="0" applyNumberFormat="1" applyFont="1" applyFill="1" applyBorder="1" applyAlignment="1">
      <alignment vertical="top" wrapText="1"/>
    </xf>
    <xf numFmtId="41" fontId="95" fillId="56" borderId="46" xfId="0" applyNumberFormat="1" applyFont="1" applyFill="1" applyBorder="1" applyAlignment="1">
      <alignment vertical="top" wrapText="1"/>
    </xf>
    <xf numFmtId="41" fontId="76" fillId="0" borderId="46" xfId="0" applyNumberFormat="1" applyFont="1" applyBorder="1" applyAlignment="1">
      <alignment horizontal="right" vertical="top"/>
    </xf>
    <xf numFmtId="41" fontId="95" fillId="55" borderId="46" xfId="0" applyNumberFormat="1" applyFont="1" applyFill="1" applyBorder="1" applyAlignment="1" applyProtection="1">
      <alignment vertical="top" wrapText="1"/>
      <protection locked="0"/>
    </xf>
    <xf numFmtId="41" fontId="76" fillId="0" borderId="174" xfId="0" applyNumberFormat="1" applyFont="1" applyBorder="1" applyAlignment="1">
      <alignment vertical="top" wrapText="1"/>
    </xf>
    <xf numFmtId="41" fontId="96" fillId="0" borderId="46" xfId="0" applyNumberFormat="1" applyFont="1" applyBorder="1" applyAlignment="1">
      <alignment vertical="top" wrapText="1"/>
    </xf>
    <xf numFmtId="41" fontId="96" fillId="0" borderId="174" xfId="0" applyNumberFormat="1" applyFont="1" applyBorder="1" applyAlignment="1">
      <alignment vertical="top" wrapText="1"/>
    </xf>
    <xf numFmtId="41" fontId="76" fillId="56" borderId="46" xfId="0" applyNumberFormat="1" applyFont="1" applyFill="1" applyBorder="1" applyAlignment="1">
      <alignment vertical="top"/>
    </xf>
    <xf numFmtId="41" fontId="96" fillId="0" borderId="46" xfId="0" applyNumberFormat="1" applyFont="1" applyBorder="1" applyAlignment="1">
      <alignment vertical="top"/>
    </xf>
    <xf numFmtId="41" fontId="96" fillId="0" borderId="46" xfId="0" applyNumberFormat="1" applyFont="1" applyBorder="1" applyAlignment="1">
      <alignment horizontal="center" vertical="top"/>
    </xf>
    <xf numFmtId="41" fontId="96" fillId="0" borderId="174" xfId="0" applyNumberFormat="1" applyFont="1" applyBorder="1" applyAlignment="1">
      <alignment horizontal="center" vertical="top"/>
    </xf>
    <xf numFmtId="41" fontId="76" fillId="29" borderId="27" xfId="0" applyNumberFormat="1" applyFont="1" applyFill="1" applyBorder="1" applyAlignment="1" applyProtection="1">
      <alignment vertical="top"/>
      <protection locked="0"/>
    </xf>
    <xf numFmtId="41" fontId="76" fillId="0" borderId="175" xfId="0" applyNumberFormat="1" applyFont="1" applyBorder="1" applyAlignment="1">
      <alignment vertical="top"/>
    </xf>
    <xf numFmtId="41" fontId="78" fillId="0" borderId="175" xfId="0" applyNumberFormat="1" applyFont="1" applyBorder="1" applyAlignment="1">
      <alignment vertical="top"/>
    </xf>
    <xf numFmtId="41" fontId="76" fillId="56" borderId="129" xfId="0" applyNumberFormat="1" applyFont="1" applyFill="1" applyBorder="1" applyAlignment="1">
      <alignment vertical="top"/>
    </xf>
    <xf numFmtId="41" fontId="78" fillId="0" borderId="47" xfId="0" applyNumberFormat="1" applyFont="1" applyBorder="1" applyAlignment="1">
      <alignment vertical="top"/>
    </xf>
    <xf numFmtId="0" fontId="78" fillId="56" borderId="176" xfId="0" applyFont="1" applyFill="1" applyBorder="1" applyAlignment="1">
      <alignment vertical="top"/>
    </xf>
    <xf numFmtId="0" fontId="78" fillId="56" borderId="177" xfId="0" applyFont="1" applyFill="1" applyBorder="1" applyAlignment="1">
      <alignment horizontal="center" vertical="top"/>
    </xf>
    <xf numFmtId="0" fontId="92" fillId="61" borderId="178" xfId="2448" applyFont="1" applyFill="1" applyBorder="1" applyAlignment="1">
      <alignment horizontal="centerContinuous" vertical="top" wrapText="1"/>
    </xf>
    <xf numFmtId="0" fontId="76" fillId="55" borderId="179" xfId="0" applyFont="1" applyFill="1" applyBorder="1" applyAlignment="1" applyProtection="1">
      <alignment horizontal="left" wrapText="1"/>
      <protection locked="0"/>
    </xf>
    <xf numFmtId="0" fontId="76" fillId="56" borderId="177" xfId="0" applyFont="1" applyFill="1" applyBorder="1" applyAlignment="1">
      <alignment horizontal="left" vertical="top"/>
    </xf>
    <xf numFmtId="0" fontId="78" fillId="56" borderId="177" xfId="0" applyFont="1" applyFill="1" applyBorder="1" applyAlignment="1">
      <alignment horizontal="left" vertical="top"/>
    </xf>
    <xf numFmtId="3" fontId="76" fillId="56" borderId="177" xfId="0" applyNumberFormat="1" applyFont="1" applyFill="1" applyBorder="1" applyAlignment="1">
      <alignment horizontal="left" vertical="top" wrapText="1"/>
    </xf>
    <xf numFmtId="0" fontId="92" fillId="30" borderId="177" xfId="0" applyFont="1" applyFill="1" applyBorder="1" applyAlignment="1">
      <alignment horizontal="centerContinuous" vertical="top" wrapText="1"/>
    </xf>
    <xf numFmtId="3" fontId="76" fillId="56" borderId="177" xfId="0" applyNumberFormat="1" applyFont="1" applyFill="1" applyBorder="1" applyAlignment="1" applyProtection="1">
      <alignment horizontal="left" vertical="top" wrapText="1"/>
      <protection locked="0"/>
    </xf>
    <xf numFmtId="3" fontId="76" fillId="0" borderId="180" xfId="0" applyNumberFormat="1" applyFont="1" applyBorder="1" applyAlignment="1">
      <alignment horizontal="left" vertical="top" wrapText="1"/>
    </xf>
    <xf numFmtId="3" fontId="76" fillId="0" borderId="177" xfId="0" applyNumberFormat="1" applyFont="1" applyBorder="1" applyAlignment="1">
      <alignment horizontal="left" vertical="top" wrapText="1"/>
    </xf>
    <xf numFmtId="3" fontId="76" fillId="56" borderId="180" xfId="0" applyNumberFormat="1" applyFont="1" applyFill="1" applyBorder="1" applyAlignment="1">
      <alignment horizontal="left" vertical="top" wrapText="1"/>
    </xf>
    <xf numFmtId="3" fontId="76" fillId="56" borderId="180" xfId="0" applyNumberFormat="1" applyFont="1" applyFill="1" applyBorder="1" applyAlignment="1" applyProtection="1">
      <alignment vertical="top" wrapText="1"/>
      <protection locked="0"/>
    </xf>
    <xf numFmtId="3" fontId="76" fillId="56" borderId="177" xfId="0" applyNumberFormat="1" applyFont="1" applyFill="1" applyBorder="1" applyAlignment="1" applyProtection="1">
      <alignment vertical="top" wrapText="1"/>
      <protection locked="0"/>
    </xf>
    <xf numFmtId="0" fontId="76" fillId="55" borderId="181" xfId="0" applyFont="1" applyFill="1" applyBorder="1" applyAlignment="1" applyProtection="1">
      <alignment horizontal="left" wrapText="1"/>
      <protection locked="0"/>
    </xf>
    <xf numFmtId="0" fontId="75" fillId="0" borderId="0" xfId="0" applyFont="1" applyAlignment="1">
      <alignment horizontal="right" vertical="center"/>
    </xf>
    <xf numFmtId="41" fontId="76" fillId="29" borderId="78" xfId="0" applyNumberFormat="1" applyFont="1" applyFill="1" applyBorder="1" applyAlignment="1" applyProtection="1">
      <alignment vertical="center"/>
      <protection locked="0"/>
    </xf>
    <xf numFmtId="0" fontId="77" fillId="0" borderId="77" xfId="2448" applyFont="1" applyBorder="1" applyAlignment="1" applyProtection="1">
      <alignment horizontal="center" vertical="center" wrapText="1"/>
      <protection hidden="1"/>
    </xf>
    <xf numFmtId="0" fontId="77" fillId="0" borderId="102" xfId="2448" applyFont="1" applyBorder="1" applyAlignment="1" applyProtection="1">
      <alignment horizontal="center" vertical="center"/>
      <protection hidden="1"/>
    </xf>
    <xf numFmtId="0" fontId="77" fillId="0" borderId="82" xfId="2448" applyFont="1" applyBorder="1" applyAlignment="1" applyProtection="1">
      <alignment horizontal="center" vertical="center"/>
      <protection hidden="1"/>
    </xf>
    <xf numFmtId="0" fontId="4" fillId="56" borderId="91" xfId="0" applyFont="1" applyFill="1" applyBorder="1" applyAlignment="1">
      <alignment horizontal="center"/>
    </xf>
    <xf numFmtId="0" fontId="78" fillId="0" borderId="91" xfId="0" applyFont="1" applyBorder="1" applyAlignment="1">
      <alignment horizontal="left"/>
    </xf>
    <xf numFmtId="0" fontId="0" fillId="56" borderId="0" xfId="0" applyFill="1" applyAlignment="1">
      <alignment horizontal="center"/>
    </xf>
    <xf numFmtId="0" fontId="4" fillId="0" borderId="0" xfId="0" applyFont="1"/>
    <xf numFmtId="0" fontId="0" fillId="56" borderId="0" xfId="0" applyFill="1" applyAlignment="1">
      <alignment horizontal="center" wrapText="1"/>
    </xf>
    <xf numFmtId="0" fontId="78" fillId="0" borderId="0" xfId="0" applyFont="1" applyAlignment="1">
      <alignment horizontal="center"/>
    </xf>
    <xf numFmtId="0" fontId="78" fillId="0" borderId="0" xfId="0" quotePrefix="1" applyFont="1" applyAlignment="1">
      <alignment horizontal="center"/>
    </xf>
    <xf numFmtId="0" fontId="78" fillId="56" borderId="70" xfId="0" applyFont="1" applyFill="1" applyBorder="1" applyAlignment="1">
      <alignment horizontal="left" vertical="center"/>
    </xf>
    <xf numFmtId="0" fontId="78" fillId="56" borderId="70" xfId="0" applyFont="1" applyFill="1" applyBorder="1" applyProtection="1">
      <protection hidden="1"/>
    </xf>
    <xf numFmtId="0" fontId="78" fillId="56" borderId="70" xfId="0" applyFont="1" applyFill="1" applyBorder="1" applyAlignment="1">
      <alignment horizontal="left"/>
    </xf>
    <xf numFmtId="0" fontId="76" fillId="56" borderId="156" xfId="0" applyFont="1" applyFill="1" applyBorder="1"/>
    <xf numFmtId="0" fontId="76" fillId="56" borderId="157" xfId="0" applyFont="1" applyFill="1" applyBorder="1"/>
    <xf numFmtId="0" fontId="76" fillId="56" borderId="70" xfId="0" applyFont="1" applyFill="1" applyBorder="1" applyAlignment="1">
      <alignment horizontal="left" indent="1"/>
    </xf>
    <xf numFmtId="0" fontId="76" fillId="56" borderId="104" xfId="0" applyFont="1" applyFill="1" applyBorder="1"/>
    <xf numFmtId="0" fontId="76" fillId="56" borderId="105" xfId="0" applyFont="1" applyFill="1" applyBorder="1"/>
    <xf numFmtId="0" fontId="76" fillId="28" borderId="80" xfId="2448" applyFont="1" applyFill="1" applyBorder="1" applyAlignment="1" applyProtection="1">
      <alignment horizontal="center" vertical="center" wrapText="1"/>
      <protection hidden="1"/>
    </xf>
    <xf numFmtId="0" fontId="78" fillId="0" borderId="0" xfId="0" quotePrefix="1" applyFont="1"/>
    <xf numFmtId="164" fontId="108" fillId="58" borderId="91" xfId="93" applyNumberFormat="1" applyFont="1" applyFill="1" applyBorder="1" applyAlignment="1" applyProtection="1">
      <alignment horizontal="right" vertical="center" wrapText="1"/>
      <protection hidden="1"/>
    </xf>
    <xf numFmtId="164" fontId="108" fillId="55" borderId="91" xfId="93" applyNumberFormat="1" applyFont="1" applyFill="1" applyBorder="1" applyAlignment="1" applyProtection="1">
      <alignment horizontal="right" vertical="center" wrapText="1"/>
      <protection locked="0"/>
    </xf>
    <xf numFmtId="0" fontId="76" fillId="56" borderId="91" xfId="2448" applyFont="1" applyFill="1" applyBorder="1" applyAlignment="1" applyProtection="1">
      <alignment horizontal="center" vertical="center" wrapText="1"/>
      <protection hidden="1"/>
    </xf>
    <xf numFmtId="177" fontId="76" fillId="55" borderId="89" xfId="0" applyNumberFormat="1" applyFont="1" applyFill="1" applyBorder="1" applyAlignment="1" applyProtection="1">
      <alignment vertical="center"/>
      <protection locked="0"/>
    </xf>
    <xf numFmtId="0" fontId="4" fillId="56" borderId="101" xfId="0" applyFont="1" applyFill="1" applyBorder="1" applyAlignment="1">
      <alignment horizontal="center"/>
    </xf>
    <xf numFmtId="0" fontId="82" fillId="57" borderId="185" xfId="0" applyFont="1" applyFill="1" applyBorder="1" applyAlignment="1">
      <alignment horizontal="center"/>
    </xf>
    <xf numFmtId="0" fontId="78" fillId="0" borderId="91" xfId="0" applyFont="1" applyBorder="1" applyAlignment="1">
      <alignment horizontal="center"/>
    </xf>
    <xf numFmtId="0" fontId="76" fillId="0" borderId="184" xfId="0" applyFont="1" applyBorder="1" applyAlignment="1">
      <alignment horizontal="center"/>
    </xf>
    <xf numFmtId="41" fontId="76" fillId="56" borderId="31" xfId="0" applyNumberFormat="1" applyFont="1" applyFill="1" applyBorder="1" applyAlignment="1">
      <alignment horizontal="right" vertical="center" wrapText="1"/>
    </xf>
    <xf numFmtId="0" fontId="76" fillId="0" borderId="186" xfId="0" applyFont="1" applyBorder="1"/>
    <xf numFmtId="0" fontId="75" fillId="0" borderId="105" xfId="0" applyFont="1" applyBorder="1" applyAlignment="1">
      <alignment horizontal="right"/>
    </xf>
    <xf numFmtId="0" fontId="76" fillId="0" borderId="182" xfId="0" applyFont="1" applyBorder="1"/>
    <xf numFmtId="0" fontId="76" fillId="0" borderId="184" xfId="0" applyFont="1" applyBorder="1"/>
    <xf numFmtId="0" fontId="78" fillId="56" borderId="0" xfId="45" applyFont="1" applyFill="1"/>
    <xf numFmtId="0" fontId="78" fillId="56" borderId="70" xfId="0" applyFont="1" applyFill="1" applyBorder="1" applyAlignment="1">
      <alignment horizontal="left" indent="1"/>
    </xf>
    <xf numFmtId="0" fontId="91" fillId="0" borderId="0" xfId="0" applyFont="1" applyAlignment="1">
      <alignment horizontal="left" indent="1"/>
    </xf>
    <xf numFmtId="0" fontId="87" fillId="60" borderId="83" xfId="0" applyFont="1" applyFill="1" applyBorder="1" applyAlignment="1">
      <alignment horizontal="centerContinuous" wrapText="1"/>
    </xf>
    <xf numFmtId="0" fontId="86" fillId="60" borderId="74" xfId="0" applyFont="1" applyFill="1" applyBorder="1" applyAlignment="1">
      <alignment horizontal="centerContinuous" wrapText="1"/>
    </xf>
    <xf numFmtId="0" fontId="86" fillId="60" borderId="75" xfId="0" applyFont="1" applyFill="1" applyBorder="1" applyAlignment="1">
      <alignment horizontal="centerContinuous" wrapText="1"/>
    </xf>
    <xf numFmtId="0" fontId="78" fillId="57" borderId="182" xfId="0" applyFont="1" applyFill="1" applyBorder="1"/>
    <xf numFmtId="0" fontId="78" fillId="57" borderId="183" xfId="0" applyFont="1" applyFill="1" applyBorder="1"/>
    <xf numFmtId="0" fontId="76" fillId="57" borderId="183" xfId="0" applyFont="1" applyFill="1" applyBorder="1" applyAlignment="1" applyProtection="1">
      <alignment horizontal="center"/>
      <protection locked="0"/>
    </xf>
    <xf numFmtId="0" fontId="78" fillId="57" borderId="184" xfId="0" applyFont="1" applyFill="1" applyBorder="1" applyAlignment="1">
      <alignment horizontal="right"/>
    </xf>
    <xf numFmtId="0" fontId="78" fillId="0" borderId="0" xfId="0" applyFont="1" applyAlignment="1">
      <alignment horizontal="left" indent="1"/>
    </xf>
    <xf numFmtId="0" fontId="78" fillId="0" borderId="0" xfId="0" applyFont="1" applyAlignment="1">
      <alignment horizontal="right"/>
    </xf>
    <xf numFmtId="0" fontId="78" fillId="57" borderId="91" xfId="0" applyFont="1" applyFill="1" applyBorder="1" applyAlignment="1">
      <alignment horizontal="center"/>
    </xf>
    <xf numFmtId="0" fontId="76" fillId="57" borderId="91" xfId="0" applyFont="1" applyFill="1" applyBorder="1" applyAlignment="1">
      <alignment horizontal="center"/>
    </xf>
    <xf numFmtId="0" fontId="76" fillId="57" borderId="91" xfId="0" applyFont="1" applyFill="1" applyBorder="1" applyAlignment="1">
      <alignment horizontal="left" vertical="center"/>
    </xf>
    <xf numFmtId="0" fontId="78" fillId="0" borderId="87" xfId="0" applyFont="1" applyBorder="1"/>
    <xf numFmtId="0" fontId="76" fillId="0" borderId="85" xfId="0" applyFont="1" applyBorder="1"/>
    <xf numFmtId="0" fontId="76" fillId="0" borderId="86" xfId="0" applyFont="1" applyBorder="1"/>
    <xf numFmtId="0" fontId="82" fillId="57" borderId="96" xfId="0" applyFont="1" applyFill="1" applyBorder="1"/>
    <xf numFmtId="0" fontId="76" fillId="57" borderId="96" xfId="0" applyFont="1" applyFill="1" applyBorder="1" applyAlignment="1">
      <alignment horizontal="left" vertical="center"/>
    </xf>
    <xf numFmtId="0" fontId="76" fillId="57" borderId="187" xfId="0" applyFont="1" applyFill="1" applyBorder="1" applyAlignment="1">
      <alignment horizontal="left" vertical="center"/>
    </xf>
    <xf numFmtId="0" fontId="76" fillId="57" borderId="188" xfId="0" applyFont="1" applyFill="1" applyBorder="1" applyAlignment="1">
      <alignment horizontal="left"/>
    </xf>
    <xf numFmtId="0" fontId="76" fillId="57" borderId="188" xfId="0" applyFont="1" applyFill="1" applyBorder="1"/>
    <xf numFmtId="0" fontId="82" fillId="57" borderId="182" xfId="0" applyFont="1" applyFill="1" applyBorder="1"/>
    <xf numFmtId="0" fontId="82" fillId="57" borderId="184" xfId="0" applyFont="1" applyFill="1" applyBorder="1"/>
    <xf numFmtId="0" fontId="76" fillId="57" borderId="183" xfId="0" applyFont="1" applyFill="1" applyBorder="1"/>
    <xf numFmtId="0" fontId="76" fillId="57" borderId="158" xfId="0" applyFont="1" applyFill="1" applyBorder="1"/>
    <xf numFmtId="0" fontId="76" fillId="57" borderId="182" xfId="0" applyFont="1" applyFill="1" applyBorder="1" applyAlignment="1">
      <alignment horizontal="left" vertical="center"/>
    </xf>
    <xf numFmtId="0" fontId="76" fillId="57" borderId="189" xfId="0" applyFont="1" applyFill="1" applyBorder="1" applyAlignment="1">
      <alignment horizontal="left" vertical="center"/>
    </xf>
    <xf numFmtId="0" fontId="76" fillId="57" borderId="190" xfId="0" applyFont="1" applyFill="1" applyBorder="1"/>
    <xf numFmtId="0" fontId="76" fillId="57" borderId="191" xfId="0" applyFont="1" applyFill="1" applyBorder="1"/>
    <xf numFmtId="0" fontId="72" fillId="60" borderId="0" xfId="0" applyFont="1" applyFill="1" applyAlignment="1">
      <alignment horizontal="centerContinuous"/>
    </xf>
    <xf numFmtId="0" fontId="78" fillId="57" borderId="192" xfId="0" applyFont="1" applyFill="1" applyBorder="1"/>
    <xf numFmtId="0" fontId="78" fillId="57" borderId="193" xfId="0" applyFont="1" applyFill="1" applyBorder="1"/>
    <xf numFmtId="0" fontId="78" fillId="57" borderId="194" xfId="0" applyFont="1" applyFill="1" applyBorder="1"/>
    <xf numFmtId="0" fontId="4" fillId="0" borderId="97" xfId="0" applyFont="1" applyBorder="1" applyAlignment="1">
      <alignment horizontal="center"/>
    </xf>
    <xf numFmtId="0" fontId="82" fillId="57" borderId="188" xfId="0" applyFont="1" applyFill="1" applyBorder="1" applyAlignment="1">
      <alignment horizontal="center"/>
    </xf>
    <xf numFmtId="0" fontId="82" fillId="57" borderId="195" xfId="0" applyFont="1" applyFill="1" applyBorder="1" applyAlignment="1">
      <alignment horizontal="center"/>
    </xf>
    <xf numFmtId="0" fontId="85" fillId="0" borderId="196" xfId="0" applyFont="1" applyBorder="1"/>
    <xf numFmtId="0" fontId="72" fillId="65" borderId="93" xfId="0" applyFont="1" applyFill="1" applyBorder="1"/>
    <xf numFmtId="0" fontId="76" fillId="56" borderId="91" xfId="0" applyFont="1" applyFill="1" applyBorder="1" applyAlignment="1">
      <alignment horizontal="left"/>
    </xf>
    <xf numFmtId="0" fontId="76" fillId="0" borderId="149" xfId="0" applyFont="1" applyBorder="1"/>
    <xf numFmtId="0" fontId="76" fillId="0" borderId="149" xfId="0" applyFont="1" applyBorder="1" applyAlignment="1">
      <alignment horizontal="centerContinuous"/>
    </xf>
    <xf numFmtId="0" fontId="76" fillId="0" borderId="0" xfId="0" applyFont="1" applyAlignment="1">
      <alignment horizontal="centerContinuous"/>
    </xf>
    <xf numFmtId="0" fontId="76" fillId="0" borderId="105" xfId="0" applyFont="1" applyBorder="1" applyAlignment="1">
      <alignment horizontal="center"/>
    </xf>
    <xf numFmtId="177" fontId="76" fillId="0" borderId="105" xfId="2447" applyNumberFormat="1" applyFont="1" applyBorder="1"/>
    <xf numFmtId="43" fontId="76" fillId="0" borderId="105" xfId="0" applyNumberFormat="1" applyFont="1" applyBorder="1"/>
    <xf numFmtId="0" fontId="0" fillId="0" borderId="105" xfId="0" applyBorder="1"/>
    <xf numFmtId="0" fontId="76" fillId="0" borderId="79" xfId="0" applyFont="1" applyBorder="1" applyAlignment="1">
      <alignment horizontal="center"/>
    </xf>
    <xf numFmtId="0" fontId="76" fillId="0" borderId="84" xfId="0" applyFont="1" applyBorder="1" applyAlignment="1">
      <alignment horizontal="center"/>
    </xf>
    <xf numFmtId="0" fontId="76" fillId="0" borderId="71" xfId="0" applyFont="1" applyBorder="1" applyAlignment="1">
      <alignment horizontal="center"/>
    </xf>
    <xf numFmtId="0" fontId="76" fillId="0" borderId="106" xfId="0" applyFont="1" applyBorder="1" applyAlignment="1">
      <alignment horizontal="center"/>
    </xf>
    <xf numFmtId="0" fontId="76" fillId="0" borderId="104" xfId="0" applyFont="1" applyBorder="1" applyAlignment="1">
      <alignment horizontal="left" indent="1"/>
    </xf>
    <xf numFmtId="0" fontId="76" fillId="0" borderId="196" xfId="0" applyFont="1" applyBorder="1" applyAlignment="1">
      <alignment horizontal="left" indent="1"/>
    </xf>
    <xf numFmtId="0" fontId="76" fillId="65" borderId="95" xfId="0" applyFont="1" applyFill="1" applyBorder="1"/>
    <xf numFmtId="0" fontId="78" fillId="0" borderId="197" xfId="0" applyFont="1" applyBorder="1" applyAlignment="1">
      <alignment horizontal="centerContinuous"/>
    </xf>
    <xf numFmtId="0" fontId="76" fillId="0" borderId="79" xfId="0" applyFont="1" applyBorder="1" applyAlignment="1">
      <alignment horizontal="centerContinuous"/>
    </xf>
    <xf numFmtId="0" fontId="76" fillId="0" borderId="84" xfId="0" applyFont="1" applyBorder="1" applyAlignment="1">
      <alignment horizontal="centerContinuous"/>
    </xf>
    <xf numFmtId="0" fontId="76" fillId="0" borderId="105" xfId="0" applyFont="1" applyBorder="1" applyAlignment="1">
      <alignment horizontal="centerContinuous"/>
    </xf>
    <xf numFmtId="0" fontId="76" fillId="0" borderId="106" xfId="0" applyFont="1" applyBorder="1" applyAlignment="1">
      <alignment horizontal="centerContinuous"/>
    </xf>
    <xf numFmtId="41" fontId="116" fillId="0" borderId="104" xfId="2446" applyNumberFormat="1" applyFont="1" applyBorder="1" applyAlignment="1" applyProtection="1">
      <alignment horizontal="centerContinuous"/>
    </xf>
    <xf numFmtId="0" fontId="78" fillId="0" borderId="0" xfId="0" applyFont="1" applyAlignment="1" applyProtection="1">
      <alignment horizontal="centerContinuous"/>
      <protection hidden="1"/>
    </xf>
    <xf numFmtId="1" fontId="76" fillId="28" borderId="80" xfId="2448" applyNumberFormat="1" applyFont="1" applyFill="1" applyBorder="1" applyAlignment="1" applyProtection="1">
      <alignment horizontal="center" vertical="center" wrapText="1"/>
      <protection hidden="1"/>
    </xf>
    <xf numFmtId="167" fontId="78" fillId="0" borderId="31" xfId="0" applyNumberFormat="1" applyFont="1" applyBorder="1" applyAlignment="1">
      <alignment vertical="center" wrapText="1"/>
    </xf>
    <xf numFmtId="167" fontId="96" fillId="0" borderId="31" xfId="0" applyNumberFormat="1" applyFont="1" applyBorder="1" applyAlignment="1">
      <alignment vertical="center" wrapText="1"/>
    </xf>
    <xf numFmtId="3" fontId="76" fillId="0" borderId="0" xfId="0" applyNumberFormat="1" applyFont="1" applyProtection="1">
      <protection locked="0"/>
    </xf>
    <xf numFmtId="41" fontId="78" fillId="29" borderId="31" xfId="0" applyNumberFormat="1" applyFont="1" applyFill="1" applyBorder="1" applyAlignment="1" applyProtection="1">
      <alignment vertical="center" wrapText="1"/>
      <protection locked="0"/>
    </xf>
    <xf numFmtId="41" fontId="78" fillId="29" borderId="31" xfId="0" applyNumberFormat="1" applyFont="1" applyFill="1" applyBorder="1" applyProtection="1">
      <protection locked="0"/>
    </xf>
    <xf numFmtId="41" fontId="78" fillId="0" borderId="24" xfId="0" applyNumberFormat="1" applyFont="1" applyBorder="1" applyAlignment="1">
      <alignment vertical="center" wrapText="1"/>
    </xf>
    <xf numFmtId="164" fontId="108" fillId="0" borderId="0" xfId="93" applyNumberFormat="1" applyFont="1" applyFill="1" applyBorder="1" applyAlignment="1" applyProtection="1">
      <alignment horizontal="right" vertical="center" wrapText="1"/>
      <protection locked="0"/>
    </xf>
    <xf numFmtId="0" fontId="113" fillId="0" borderId="0" xfId="0" applyFont="1" applyProtection="1">
      <protection hidden="1"/>
    </xf>
    <xf numFmtId="171" fontId="76" fillId="56" borderId="91" xfId="2450" applyNumberFormat="1" applyFont="1" applyFill="1" applyBorder="1" applyAlignment="1" applyProtection="1">
      <alignment horizontal="center" vertical="center"/>
      <protection hidden="1"/>
    </xf>
    <xf numFmtId="177" fontId="76" fillId="56" borderId="91" xfId="0" applyNumberFormat="1" applyFont="1" applyFill="1" applyBorder="1" applyAlignment="1" applyProtection="1">
      <alignment horizontal="center" vertical="center"/>
      <protection hidden="1"/>
    </xf>
    <xf numFmtId="177" fontId="76" fillId="56" borderId="80" xfId="0" applyNumberFormat="1" applyFont="1" applyFill="1" applyBorder="1" applyAlignment="1" applyProtection="1">
      <alignment horizontal="center" vertical="center"/>
      <protection hidden="1"/>
    </xf>
    <xf numFmtId="177" fontId="76" fillId="56" borderId="91" xfId="0" applyNumberFormat="1" applyFont="1" applyFill="1" applyBorder="1" applyAlignment="1" applyProtection="1">
      <alignment vertical="center"/>
      <protection hidden="1"/>
    </xf>
    <xf numFmtId="177" fontId="78" fillId="56" borderId="152" xfId="0" applyNumberFormat="1" applyFont="1" applyFill="1" applyBorder="1" applyAlignment="1" applyProtection="1">
      <alignment vertical="center"/>
      <protection hidden="1"/>
    </xf>
    <xf numFmtId="41" fontId="76" fillId="55" borderId="137" xfId="0" applyNumberFormat="1" applyFont="1" applyFill="1" applyBorder="1" applyAlignment="1" applyProtection="1">
      <alignment horizontal="left" wrapText="1"/>
      <protection locked="0"/>
    </xf>
    <xf numFmtId="37" fontId="76" fillId="55" borderId="91" xfId="0" applyNumberFormat="1" applyFont="1" applyFill="1" applyBorder="1" applyAlignment="1" applyProtection="1">
      <alignment horizontal="center" vertical="center"/>
      <protection locked="0"/>
    </xf>
    <xf numFmtId="37" fontId="76" fillId="0" borderId="91" xfId="0" applyNumberFormat="1" applyFont="1" applyBorder="1" applyAlignment="1" applyProtection="1">
      <alignment horizontal="center" vertical="center"/>
      <protection hidden="1"/>
    </xf>
    <xf numFmtId="37" fontId="76" fillId="56" borderId="91" xfId="0" applyNumberFormat="1" applyFont="1" applyFill="1" applyBorder="1" applyAlignment="1" applyProtection="1">
      <alignment horizontal="center" vertical="center"/>
      <protection hidden="1"/>
    </xf>
    <xf numFmtId="0" fontId="0" fillId="56" borderId="216" xfId="0" applyFill="1" applyBorder="1" applyAlignment="1">
      <alignment horizontal="center"/>
    </xf>
    <xf numFmtId="49" fontId="76" fillId="55" borderId="216" xfId="0" applyNumberFormat="1" applyFont="1" applyFill="1" applyBorder="1" applyAlignment="1" applyProtection="1">
      <alignment horizontal="center" vertical="center"/>
      <protection locked="0"/>
    </xf>
    <xf numFmtId="0" fontId="89" fillId="58" borderId="216" xfId="0" applyFont="1" applyFill="1" applyBorder="1" applyAlignment="1" applyProtection="1">
      <alignment horizontal="center" vertical="center"/>
      <protection hidden="1"/>
    </xf>
    <xf numFmtId="37" fontId="76" fillId="0" borderId="182" xfId="0" applyNumberFormat="1" applyFont="1" applyBorder="1" applyAlignment="1" applyProtection="1">
      <alignment horizontal="center" vertical="center"/>
      <protection hidden="1"/>
    </xf>
    <xf numFmtId="37" fontId="76" fillId="55" borderId="182" xfId="0" applyNumberFormat="1" applyFont="1" applyFill="1" applyBorder="1" applyAlignment="1" applyProtection="1">
      <alignment horizontal="center" vertical="center"/>
      <protection locked="0"/>
    </xf>
    <xf numFmtId="0" fontId="78" fillId="28" borderId="182" xfId="2448" applyFont="1" applyFill="1" applyBorder="1" applyAlignment="1" applyProtection="1">
      <alignment horizontal="center" vertical="top" wrapText="1"/>
      <protection hidden="1"/>
    </xf>
    <xf numFmtId="0" fontId="84" fillId="0" borderId="0" xfId="2446" applyFill="1" applyAlignment="1" applyProtection="1"/>
    <xf numFmtId="164" fontId="78" fillId="29" borderId="1" xfId="0" applyNumberFormat="1" applyFont="1" applyFill="1" applyBorder="1" applyAlignment="1">
      <alignment horizontal="center" vertical="top" wrapText="1"/>
    </xf>
    <xf numFmtId="0" fontId="134" fillId="60" borderId="182" xfId="0" applyFont="1" applyFill="1" applyBorder="1" applyAlignment="1">
      <alignment horizontal="centerContinuous" wrapText="1"/>
    </xf>
    <xf numFmtId="10" fontId="76" fillId="0" borderId="182" xfId="93" applyNumberFormat="1" applyFont="1" applyBorder="1" applyAlignment="1">
      <alignment horizontal="center" vertical="center"/>
    </xf>
    <xf numFmtId="0" fontId="76" fillId="55" borderId="118" xfId="0" applyFont="1" applyFill="1" applyBorder="1" applyAlignment="1" applyProtection="1">
      <alignment horizontal="left" wrapText="1"/>
      <protection locked="0"/>
    </xf>
    <xf numFmtId="41" fontId="76" fillId="29" borderId="217" xfId="0" applyNumberFormat="1" applyFont="1" applyFill="1" applyBorder="1" applyAlignment="1" applyProtection="1">
      <alignment vertical="center" wrapText="1"/>
      <protection locked="0"/>
    </xf>
    <xf numFmtId="41" fontId="76" fillId="29" borderId="218" xfId="0" applyNumberFormat="1" applyFont="1" applyFill="1" applyBorder="1" applyAlignment="1" applyProtection="1">
      <alignment vertical="center" wrapText="1"/>
      <protection locked="0"/>
    </xf>
    <xf numFmtId="0" fontId="76" fillId="55" borderId="177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76" fillId="0" borderId="0" xfId="0" quotePrefix="1" applyFont="1" applyAlignment="1">
      <alignment wrapText="1"/>
    </xf>
    <xf numFmtId="0" fontId="76" fillId="64" borderId="80" xfId="0" quotePrefix="1" applyFont="1" applyFill="1" applyBorder="1" applyAlignment="1">
      <alignment wrapText="1"/>
    </xf>
    <xf numFmtId="0" fontId="78" fillId="56" borderId="101" xfId="45" applyFont="1" applyFill="1" applyBorder="1" applyAlignment="1">
      <alignment horizontal="center" wrapText="1"/>
    </xf>
    <xf numFmtId="0" fontId="117" fillId="0" borderId="101" xfId="0" applyFont="1" applyBorder="1" applyAlignment="1">
      <alignment horizontal="center" vertical="center" wrapText="1"/>
    </xf>
    <xf numFmtId="0" fontId="76" fillId="0" borderId="73" xfId="0" quotePrefix="1" applyFont="1" applyBorder="1" applyAlignment="1">
      <alignment horizontal="left" vertical="top" wrapText="1"/>
    </xf>
    <xf numFmtId="0" fontId="76" fillId="0" borderId="0" xfId="0" applyFont="1" applyAlignment="1">
      <alignment horizontal="left" vertical="top" wrapText="1"/>
    </xf>
    <xf numFmtId="0" fontId="79" fillId="56" borderId="70" xfId="0" applyFont="1" applyFill="1" applyBorder="1" applyAlignment="1">
      <alignment horizontal="center"/>
    </xf>
    <xf numFmtId="0" fontId="79" fillId="56" borderId="0" xfId="0" applyFont="1" applyFill="1" applyAlignment="1">
      <alignment horizontal="center"/>
    </xf>
    <xf numFmtId="0" fontId="80" fillId="56" borderId="70" xfId="0" applyFont="1" applyFill="1" applyBorder="1" applyAlignment="1" applyProtection="1">
      <alignment horizontal="center" vertical="center" wrapText="1"/>
      <protection locked="0"/>
    </xf>
    <xf numFmtId="0" fontId="80" fillId="56" borderId="0" xfId="0" applyFont="1" applyFill="1" applyAlignment="1" applyProtection="1">
      <alignment horizontal="center" vertical="center" wrapText="1"/>
      <protection locked="0"/>
    </xf>
    <xf numFmtId="0" fontId="80" fillId="56" borderId="71" xfId="0" applyFont="1" applyFill="1" applyBorder="1" applyAlignment="1" applyProtection="1">
      <alignment horizontal="center" vertical="center" wrapText="1"/>
      <protection locked="0"/>
    </xf>
    <xf numFmtId="0" fontId="77" fillId="56" borderId="70" xfId="0" applyFont="1" applyFill="1" applyBorder="1" applyAlignment="1">
      <alignment horizontal="center" wrapText="1"/>
    </xf>
    <xf numFmtId="0" fontId="77" fillId="56" borderId="0" xfId="0" applyFont="1" applyFill="1" applyAlignment="1">
      <alignment horizontal="center" wrapText="1"/>
    </xf>
    <xf numFmtId="0" fontId="77" fillId="56" borderId="71" xfId="0" applyFont="1" applyFill="1" applyBorder="1" applyAlignment="1">
      <alignment horizontal="center" wrapText="1"/>
    </xf>
    <xf numFmtId="0" fontId="108" fillId="58" borderId="133" xfId="0" applyFont="1" applyFill="1" applyBorder="1" applyAlignment="1" applyProtection="1">
      <alignment vertical="center"/>
      <protection hidden="1"/>
    </xf>
    <xf numFmtId="0" fontId="108" fillId="58" borderId="134" xfId="0" applyFont="1" applyFill="1" applyBorder="1" applyAlignment="1" applyProtection="1">
      <alignment vertical="center"/>
      <protection hidden="1"/>
    </xf>
    <xf numFmtId="0" fontId="76" fillId="55" borderId="182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183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184" xfId="2450" applyNumberFormat="1" applyFont="1" applyFill="1" applyBorder="1" applyAlignment="1" applyProtection="1">
      <alignment horizontal="left" vertical="top" wrapText="1"/>
      <protection locked="0"/>
    </xf>
    <xf numFmtId="0" fontId="78" fillId="56" borderId="182" xfId="0" applyFont="1" applyFill="1" applyBorder="1" applyAlignment="1" applyProtection="1">
      <alignment horizontal="left" vertical="top" wrapText="1"/>
      <protection hidden="1"/>
    </xf>
    <xf numFmtId="0" fontId="78" fillId="56" borderId="184" xfId="0" applyFont="1" applyFill="1" applyBorder="1" applyAlignment="1" applyProtection="1">
      <alignment horizontal="left" vertical="top" wrapText="1"/>
      <protection hidden="1"/>
    </xf>
    <xf numFmtId="0" fontId="76" fillId="55" borderId="182" xfId="96" applyFont="1" applyFill="1" applyBorder="1" applyAlignment="1" applyProtection="1">
      <alignment horizontal="left" vertical="top" wrapText="1"/>
      <protection locked="0"/>
    </xf>
    <xf numFmtId="0" fontId="76" fillId="55" borderId="183" xfId="96" applyFont="1" applyFill="1" applyBorder="1" applyAlignment="1" applyProtection="1">
      <alignment horizontal="left" vertical="top" wrapText="1"/>
      <protection locked="0"/>
    </xf>
    <xf numFmtId="0" fontId="76" fillId="55" borderId="184" xfId="96" applyFont="1" applyFill="1" applyBorder="1" applyAlignment="1" applyProtection="1">
      <alignment horizontal="left" vertical="top" wrapText="1"/>
      <protection locked="0"/>
    </xf>
    <xf numFmtId="0" fontId="78" fillId="56" borderId="80" xfId="0" applyFont="1" applyFill="1" applyBorder="1" applyAlignment="1" applyProtection="1">
      <alignment horizontal="left" vertical="top" wrapText="1"/>
      <protection hidden="1"/>
    </xf>
    <xf numFmtId="0" fontId="76" fillId="55" borderId="83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74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75" xfId="2450" applyNumberFormat="1" applyFont="1" applyFill="1" applyBorder="1" applyAlignment="1" applyProtection="1">
      <alignment horizontal="left" vertical="top" wrapText="1"/>
      <protection locked="0"/>
    </xf>
    <xf numFmtId="0" fontId="76" fillId="58" borderId="182" xfId="0" applyFont="1" applyFill="1" applyBorder="1" applyAlignment="1" applyProtection="1">
      <alignment horizontal="left" vertical="center"/>
      <protection hidden="1"/>
    </xf>
    <xf numFmtId="0" fontId="76" fillId="58" borderId="184" xfId="0" applyFont="1" applyFill="1" applyBorder="1" applyAlignment="1" applyProtection="1">
      <alignment horizontal="left" vertical="center"/>
      <protection hidden="1"/>
    </xf>
    <xf numFmtId="0" fontId="108" fillId="58" borderId="132" xfId="0" applyFont="1" applyFill="1" applyBorder="1" applyAlignment="1" applyProtection="1">
      <alignment vertical="center"/>
      <protection hidden="1"/>
    </xf>
    <xf numFmtId="0" fontId="108" fillId="58" borderId="198" xfId="0" applyFont="1" applyFill="1" applyBorder="1" applyAlignment="1" applyProtection="1">
      <alignment vertical="center"/>
      <protection hidden="1"/>
    </xf>
    <xf numFmtId="0" fontId="108" fillId="58" borderId="186" xfId="0" applyFont="1" applyFill="1" applyBorder="1" applyAlignment="1" applyProtection="1">
      <alignment vertical="center"/>
      <protection hidden="1"/>
    </xf>
    <xf numFmtId="0" fontId="108" fillId="58" borderId="150" xfId="0" applyFont="1" applyFill="1" applyBorder="1" applyAlignment="1" applyProtection="1">
      <alignment vertical="center"/>
      <protection hidden="1"/>
    </xf>
    <xf numFmtId="0" fontId="109" fillId="58" borderId="153" xfId="0" applyFont="1" applyFill="1" applyBorder="1" applyAlignment="1" applyProtection="1">
      <alignment vertical="center"/>
      <protection hidden="1"/>
    </xf>
    <xf numFmtId="0" fontId="109" fillId="58" borderId="154" xfId="0" applyFont="1" applyFill="1" applyBorder="1" applyAlignment="1" applyProtection="1">
      <alignment vertical="center"/>
      <protection hidden="1"/>
    </xf>
    <xf numFmtId="0" fontId="108" fillId="58" borderId="199" xfId="0" applyFont="1" applyFill="1" applyBorder="1" applyProtection="1">
      <protection hidden="1"/>
    </xf>
    <xf numFmtId="0" fontId="108" fillId="58" borderId="200" xfId="0" applyFont="1" applyFill="1" applyBorder="1" applyProtection="1">
      <protection hidden="1"/>
    </xf>
    <xf numFmtId="0" fontId="92" fillId="61" borderId="83" xfId="2448" applyFont="1" applyFill="1" applyBorder="1" applyAlignment="1">
      <alignment horizontal="center" vertical="center" wrapText="1"/>
    </xf>
    <xf numFmtId="0" fontId="76" fillId="61" borderId="74" xfId="2448" applyFont="1" applyFill="1" applyBorder="1" applyAlignment="1">
      <alignment horizontal="center" vertical="center" wrapText="1"/>
    </xf>
    <xf numFmtId="0" fontId="76" fillId="61" borderId="75" xfId="2448" applyFont="1" applyFill="1" applyBorder="1" applyAlignment="1">
      <alignment horizontal="center" vertical="center" wrapText="1"/>
    </xf>
    <xf numFmtId="0" fontId="77" fillId="0" borderId="77" xfId="2448" applyFont="1" applyBorder="1" applyAlignment="1" applyProtection="1">
      <alignment horizontal="center" vertical="center" wrapText="1"/>
      <protection hidden="1"/>
    </xf>
    <xf numFmtId="0" fontId="77" fillId="0" borderId="102" xfId="2448" applyFont="1" applyBorder="1" applyAlignment="1" applyProtection="1">
      <alignment horizontal="center" vertical="center" wrapText="1"/>
      <protection hidden="1"/>
    </xf>
    <xf numFmtId="0" fontId="77" fillId="0" borderId="82" xfId="2448" applyFont="1" applyBorder="1" applyAlignment="1" applyProtection="1">
      <alignment horizontal="center" vertical="center" wrapText="1"/>
      <protection hidden="1"/>
    </xf>
    <xf numFmtId="0" fontId="92" fillId="61" borderId="83" xfId="2448" applyFont="1" applyFill="1" applyBorder="1" applyAlignment="1">
      <alignment horizontal="center" vertical="top" wrapText="1"/>
    </xf>
    <xf numFmtId="0" fontId="76" fillId="61" borderId="74" xfId="2448" applyFont="1" applyFill="1" applyBorder="1" applyAlignment="1">
      <alignment horizontal="center" vertical="top" wrapText="1"/>
    </xf>
    <xf numFmtId="0" fontId="76" fillId="61" borderId="75" xfId="2448" applyFont="1" applyFill="1" applyBorder="1" applyAlignment="1">
      <alignment horizontal="center" vertical="top" wrapText="1"/>
    </xf>
    <xf numFmtId="41" fontId="78" fillId="0" borderId="1" xfId="0" applyNumberFormat="1" applyFont="1" applyBorder="1" applyAlignment="1">
      <alignment horizontal="center" wrapText="1"/>
    </xf>
    <xf numFmtId="0" fontId="50" fillId="61" borderId="11" xfId="0" applyFont="1" applyFill="1" applyBorder="1" applyAlignment="1">
      <alignment horizontal="left" wrapText="1"/>
    </xf>
    <xf numFmtId="0" fontId="50" fillId="61" borderId="0" xfId="0" applyFont="1" applyFill="1" applyAlignment="1">
      <alignment horizontal="left" wrapText="1"/>
    </xf>
    <xf numFmtId="0" fontId="50" fillId="61" borderId="51" xfId="0" applyFont="1" applyFill="1" applyBorder="1" applyAlignment="1">
      <alignment horizontal="left" wrapText="1"/>
    </xf>
    <xf numFmtId="0" fontId="50" fillId="61" borderId="19" xfId="0" applyFont="1" applyFill="1" applyBorder="1" applyAlignment="1">
      <alignment horizontal="left" wrapText="1"/>
    </xf>
    <xf numFmtId="0" fontId="50" fillId="61" borderId="20" xfId="0" applyFont="1" applyFill="1" applyBorder="1" applyAlignment="1">
      <alignment horizontal="left" wrapText="1"/>
    </xf>
    <xf numFmtId="0" fontId="50" fillId="61" borderId="21" xfId="0" applyFont="1" applyFill="1" applyBorder="1" applyAlignment="1">
      <alignment horizontal="left" wrapText="1"/>
    </xf>
    <xf numFmtId="0" fontId="76" fillId="56" borderId="19" xfId="0" applyFont="1" applyFill="1" applyBorder="1" applyAlignment="1">
      <alignment vertical="top" wrapText="1"/>
    </xf>
    <xf numFmtId="0" fontId="76" fillId="56" borderId="20" xfId="0" applyFont="1" applyFill="1" applyBorder="1" applyAlignment="1">
      <alignment vertical="top" wrapText="1"/>
    </xf>
    <xf numFmtId="0" fontId="77" fillId="56" borderId="43" xfId="0" applyFont="1" applyFill="1" applyBorder="1" applyAlignment="1">
      <alignment horizontal="center" vertical="center"/>
    </xf>
    <xf numFmtId="0" fontId="77" fillId="56" borderId="10" xfId="0" applyFont="1" applyFill="1" applyBorder="1" applyAlignment="1">
      <alignment horizontal="center" vertical="center"/>
    </xf>
    <xf numFmtId="0" fontId="77" fillId="56" borderId="135" xfId="0" applyFont="1" applyFill="1" applyBorder="1" applyAlignment="1">
      <alignment horizontal="center" vertical="center"/>
    </xf>
    <xf numFmtId="0" fontId="77" fillId="56" borderId="19" xfId="0" applyFont="1" applyFill="1" applyBorder="1" applyAlignment="1">
      <alignment horizontal="center" vertical="center"/>
    </xf>
    <xf numFmtId="0" fontId="77" fillId="56" borderId="20" xfId="0" applyFont="1" applyFill="1" applyBorder="1" applyAlignment="1">
      <alignment horizontal="center" vertical="center"/>
    </xf>
    <xf numFmtId="0" fontId="77" fillId="56" borderId="21" xfId="0" applyFont="1" applyFill="1" applyBorder="1" applyAlignment="1">
      <alignment horizontal="center" vertical="center"/>
    </xf>
    <xf numFmtId="0" fontId="78" fillId="0" borderId="118" xfId="0" applyFont="1" applyBorder="1" applyAlignment="1">
      <alignment horizontal="center" vertical="center" wrapText="1"/>
    </xf>
    <xf numFmtId="0" fontId="78" fillId="0" borderId="109" xfId="0" applyFont="1" applyBorder="1" applyAlignment="1">
      <alignment vertical="top" wrapText="1"/>
    </xf>
    <xf numFmtId="0" fontId="76" fillId="0" borderId="0" xfId="0" applyFont="1" applyAlignment="1">
      <alignment vertical="top" wrapText="1"/>
    </xf>
    <xf numFmtId="0" fontId="76" fillId="0" borderId="110" xfId="0" applyFont="1" applyBorder="1" applyAlignment="1">
      <alignment vertical="top" wrapText="1"/>
    </xf>
    <xf numFmtId="0" fontId="76" fillId="0" borderId="20" xfId="0" applyFont="1" applyBorder="1" applyAlignment="1">
      <alignment vertical="top" wrapText="1"/>
    </xf>
    <xf numFmtId="41" fontId="78" fillId="0" borderId="15" xfId="0" applyNumberFormat="1" applyFont="1" applyBorder="1" applyAlignment="1">
      <alignment horizontal="center"/>
    </xf>
    <xf numFmtId="41" fontId="78" fillId="0" borderId="14" xfId="0" applyNumberFormat="1" applyFont="1" applyBorder="1" applyAlignment="1">
      <alignment horizontal="center"/>
    </xf>
    <xf numFmtId="41" fontId="78" fillId="0" borderId="50" xfId="0" applyNumberFormat="1" applyFont="1" applyBorder="1" applyAlignment="1">
      <alignment horizontal="center"/>
    </xf>
    <xf numFmtId="0" fontId="78" fillId="0" borderId="108" xfId="0" applyFont="1" applyBorder="1" applyAlignment="1">
      <alignment horizontal="center"/>
    </xf>
    <xf numFmtId="0" fontId="78" fillId="0" borderId="121" xfId="0" applyFont="1" applyBorder="1" applyAlignment="1">
      <alignment horizontal="center"/>
    </xf>
    <xf numFmtId="0" fontId="78" fillId="0" borderId="0" xfId="0" applyFont="1" applyAlignment="1">
      <alignment horizontal="center"/>
    </xf>
    <xf numFmtId="0" fontId="78" fillId="0" borderId="118" xfId="0" applyFont="1" applyBorder="1" applyAlignment="1">
      <alignment horizontal="center"/>
    </xf>
    <xf numFmtId="0" fontId="78" fillId="0" borderId="20" xfId="0" applyFont="1" applyBorder="1" applyAlignment="1">
      <alignment horizontal="center"/>
    </xf>
    <xf numFmtId="0" fontId="78" fillId="0" borderId="138" xfId="0" applyFont="1" applyBorder="1" applyAlignment="1">
      <alignment horizontal="center"/>
    </xf>
    <xf numFmtId="0" fontId="77" fillId="0" borderId="107" xfId="0" applyFont="1" applyBorder="1" applyAlignment="1">
      <alignment horizontal="center" vertical="center"/>
    </xf>
    <xf numFmtId="0" fontId="77" fillId="0" borderId="108" xfId="0" applyFont="1" applyBorder="1" applyAlignment="1">
      <alignment horizontal="center" vertical="center"/>
    </xf>
    <xf numFmtId="0" fontId="77" fillId="0" borderId="136" xfId="0" applyFont="1" applyBorder="1" applyAlignment="1">
      <alignment horizontal="center" vertical="center"/>
    </xf>
    <xf numFmtId="0" fontId="77" fillId="0" borderId="109" xfId="0" applyFont="1" applyBorder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7" fillId="0" borderId="51" xfId="0" applyFont="1" applyBorder="1" applyAlignment="1">
      <alignment horizontal="center" vertical="center"/>
    </xf>
    <xf numFmtId="0" fontId="77" fillId="0" borderId="110" xfId="0" applyFont="1" applyBorder="1" applyAlignment="1">
      <alignment horizontal="center" vertical="center"/>
    </xf>
    <xf numFmtId="0" fontId="77" fillId="0" borderId="20" xfId="0" applyFont="1" applyBorder="1" applyAlignment="1">
      <alignment horizontal="center" vertical="center"/>
    </xf>
    <xf numFmtId="0" fontId="77" fillId="0" borderId="21" xfId="0" applyFont="1" applyBorder="1" applyAlignment="1">
      <alignment horizontal="center" vertical="center"/>
    </xf>
    <xf numFmtId="41" fontId="78" fillId="30" borderId="0" xfId="0" applyNumberFormat="1" applyFont="1" applyFill="1" applyAlignment="1">
      <alignment horizontal="center" vertical="center" wrapText="1"/>
    </xf>
    <xf numFmtId="41" fontId="78" fillId="30" borderId="12" xfId="0" applyNumberFormat="1" applyFont="1" applyFill="1" applyBorder="1" applyAlignment="1">
      <alignment horizontal="center" vertical="center" wrapText="1"/>
    </xf>
    <xf numFmtId="0" fontId="76" fillId="0" borderId="19" xfId="0" applyFont="1" applyBorder="1" applyAlignment="1">
      <alignment vertical="top" wrapText="1"/>
    </xf>
    <xf numFmtId="0" fontId="78" fillId="0" borderId="10" xfId="0" applyFont="1" applyBorder="1" applyAlignment="1">
      <alignment horizontal="center"/>
    </xf>
    <xf numFmtId="0" fontId="78" fillId="0" borderId="66" xfId="0" applyFont="1" applyBorder="1" applyAlignment="1">
      <alignment horizontal="center"/>
    </xf>
    <xf numFmtId="0" fontId="78" fillId="0" borderId="12" xfId="0" applyFont="1" applyBorder="1" applyAlignment="1">
      <alignment horizontal="center"/>
    </xf>
    <xf numFmtId="0" fontId="78" fillId="0" borderId="44" xfId="0" applyFont="1" applyBorder="1" applyAlignment="1">
      <alignment horizontal="center"/>
    </xf>
    <xf numFmtId="0" fontId="77" fillId="0" borderId="43" xfId="0" applyFont="1" applyBorder="1" applyAlignment="1">
      <alignment horizontal="center" vertical="center" wrapText="1"/>
    </xf>
    <xf numFmtId="0" fontId="107" fillId="0" borderId="10" xfId="0" applyFont="1" applyBorder="1" applyAlignment="1">
      <alignment vertical="center"/>
    </xf>
    <xf numFmtId="0" fontId="107" fillId="0" borderId="135" xfId="0" applyFont="1" applyBorder="1" applyAlignment="1">
      <alignment vertical="center"/>
    </xf>
    <xf numFmtId="0" fontId="107" fillId="0" borderId="11" xfId="0" applyFont="1" applyBorder="1" applyAlignment="1">
      <alignment vertical="center"/>
    </xf>
    <xf numFmtId="0" fontId="107" fillId="0" borderId="0" xfId="0" applyFont="1" applyAlignment="1">
      <alignment vertical="center"/>
    </xf>
    <xf numFmtId="0" fontId="107" fillId="0" borderId="51" xfId="0" applyFont="1" applyBorder="1" applyAlignment="1">
      <alignment vertical="center"/>
    </xf>
    <xf numFmtId="0" fontId="107" fillId="0" borderId="19" xfId="0" applyFont="1" applyBorder="1" applyAlignment="1">
      <alignment vertical="center"/>
    </xf>
    <xf numFmtId="0" fontId="107" fillId="0" borderId="20" xfId="0" applyFont="1" applyBorder="1" applyAlignment="1">
      <alignment vertical="center"/>
    </xf>
    <xf numFmtId="0" fontId="107" fillId="0" borderId="21" xfId="0" applyFont="1" applyBorder="1" applyAlignment="1">
      <alignment vertical="center"/>
    </xf>
    <xf numFmtId="0" fontId="77" fillId="0" borderId="143" xfId="0" applyFont="1" applyBorder="1" applyAlignment="1">
      <alignment horizontal="center" vertical="center"/>
    </xf>
    <xf numFmtId="0" fontId="77" fillId="0" borderId="144" xfId="0" applyFont="1" applyBorder="1" applyAlignment="1">
      <alignment horizontal="center" vertical="center"/>
    </xf>
    <xf numFmtId="0" fontId="77" fillId="0" borderId="145" xfId="0" applyFont="1" applyBorder="1" applyAlignment="1">
      <alignment horizontal="center" vertical="center"/>
    </xf>
    <xf numFmtId="0" fontId="77" fillId="0" borderId="146" xfId="0" applyFont="1" applyBorder="1" applyAlignment="1">
      <alignment horizontal="center" vertical="center"/>
    </xf>
    <xf numFmtId="0" fontId="77" fillId="0" borderId="147" xfId="0" applyFont="1" applyBorder="1" applyAlignment="1">
      <alignment horizontal="center" vertical="center"/>
    </xf>
    <xf numFmtId="0" fontId="78" fillId="0" borderId="17" xfId="0" applyFont="1" applyBorder="1" applyAlignment="1">
      <alignment horizontal="center" vertical="top"/>
    </xf>
    <xf numFmtId="0" fontId="78" fillId="0" borderId="0" xfId="0" applyFont="1" applyAlignment="1">
      <alignment horizontal="center" vertical="top"/>
    </xf>
    <xf numFmtId="0" fontId="78" fillId="0" borderId="148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78" fillId="0" borderId="17" xfId="0" applyFont="1" applyBorder="1" applyAlignment="1">
      <alignment horizontal="center" vertical="center" wrapText="1"/>
    </xf>
    <xf numFmtId="0" fontId="78" fillId="0" borderId="0" xfId="0" applyFont="1" applyAlignment="1">
      <alignment horizontal="center" vertical="center" wrapText="1"/>
    </xf>
    <xf numFmtId="0" fontId="78" fillId="0" borderId="1" xfId="0" applyFont="1" applyBorder="1" applyAlignment="1">
      <alignment horizontal="center" vertical="top" wrapText="1"/>
    </xf>
    <xf numFmtId="0" fontId="78" fillId="0" borderId="172" xfId="0" applyFont="1" applyBorder="1" applyAlignment="1">
      <alignment horizontal="center" vertical="top" wrapText="1"/>
    </xf>
    <xf numFmtId="41" fontId="76" fillId="0" borderId="0" xfId="0" applyNumberFormat="1" applyFont="1" applyAlignment="1">
      <alignment horizontal="center" vertical="top"/>
    </xf>
    <xf numFmtId="0" fontId="76" fillId="0" borderId="11" xfId="0" applyFont="1" applyBorder="1" applyAlignment="1">
      <alignment vertical="top" wrapText="1"/>
    </xf>
    <xf numFmtId="41" fontId="76" fillId="0" borderId="0" xfId="0" applyNumberFormat="1" applyFont="1" applyAlignment="1">
      <alignment horizontal="center" vertical="top" wrapText="1"/>
    </xf>
    <xf numFmtId="0" fontId="76" fillId="30" borderId="142" xfId="0" applyFont="1" applyFill="1" applyBorder="1" applyAlignment="1">
      <alignment horizontal="center" vertical="top" wrapText="1"/>
    </xf>
    <xf numFmtId="0" fontId="76" fillId="30" borderId="33" xfId="0" applyFont="1" applyFill="1" applyBorder="1" applyAlignment="1">
      <alignment horizontal="center" vertical="top" wrapText="1"/>
    </xf>
    <xf numFmtId="0" fontId="76" fillId="30" borderId="48" xfId="0" applyFont="1" applyFill="1" applyBorder="1" applyAlignment="1">
      <alignment horizontal="center" vertical="top" wrapText="1"/>
    </xf>
    <xf numFmtId="0" fontId="78" fillId="28" borderId="83" xfId="96" applyFont="1" applyFill="1" applyBorder="1" applyAlignment="1">
      <alignment horizontal="left" vertical="top" wrapText="1"/>
    </xf>
    <xf numFmtId="0" fontId="78" fillId="28" borderId="74" xfId="96" applyFont="1" applyFill="1" applyBorder="1" applyAlignment="1">
      <alignment horizontal="left" vertical="top" wrapText="1"/>
    </xf>
    <xf numFmtId="0" fontId="78" fillId="28" borderId="75" xfId="96" applyFont="1" applyFill="1" applyBorder="1" applyAlignment="1">
      <alignment horizontal="left" vertical="top" wrapText="1"/>
    </xf>
    <xf numFmtId="0" fontId="76" fillId="56" borderId="83" xfId="96" applyFont="1" applyFill="1" applyBorder="1" applyAlignment="1">
      <alignment horizontal="left" vertical="top" wrapText="1"/>
    </xf>
    <xf numFmtId="0" fontId="76" fillId="56" borderId="74" xfId="96" applyFont="1" applyFill="1" applyBorder="1" applyAlignment="1">
      <alignment horizontal="left" vertical="top" wrapText="1"/>
    </xf>
    <xf numFmtId="0" fontId="76" fillId="56" borderId="75" xfId="96" applyFont="1" applyFill="1" applyBorder="1" applyAlignment="1">
      <alignment horizontal="left" vertical="top" wrapText="1"/>
    </xf>
    <xf numFmtId="0" fontId="76" fillId="55" borderId="83" xfId="96" applyFont="1" applyFill="1" applyBorder="1" applyAlignment="1" applyProtection="1">
      <alignment horizontal="left" vertical="top" wrapText="1"/>
      <protection locked="0"/>
    </xf>
    <xf numFmtId="0" fontId="76" fillId="55" borderId="74" xfId="96" applyFont="1" applyFill="1" applyBorder="1" applyAlignment="1" applyProtection="1">
      <alignment horizontal="left" vertical="top" wrapText="1"/>
      <protection locked="0"/>
    </xf>
    <xf numFmtId="0" fontId="76" fillId="55" borderId="75" xfId="96" applyFont="1" applyFill="1" applyBorder="1" applyAlignment="1" applyProtection="1">
      <alignment horizontal="left" vertical="top" wrapText="1"/>
      <protection locked="0"/>
    </xf>
    <xf numFmtId="41" fontId="104" fillId="32" borderId="132" xfId="96" applyNumberFormat="1" applyFont="1" applyFill="1" applyBorder="1" applyAlignment="1">
      <alignment horizontal="center"/>
    </xf>
    <xf numFmtId="41" fontId="104" fillId="32" borderId="131" xfId="96" applyNumberFormat="1" applyFont="1" applyFill="1" applyBorder="1" applyAlignment="1">
      <alignment horizontal="center"/>
    </xf>
    <xf numFmtId="41" fontId="104" fillId="32" borderId="155" xfId="96" applyNumberFormat="1" applyFont="1" applyFill="1" applyBorder="1" applyAlignment="1">
      <alignment horizontal="center"/>
    </xf>
    <xf numFmtId="0" fontId="0" fillId="0" borderId="182" xfId="0" applyBorder="1" applyAlignment="1">
      <alignment horizontal="left" vertical="top" wrapText="1"/>
    </xf>
    <xf numFmtId="0" fontId="0" fillId="0" borderId="183" xfId="0" applyBorder="1" applyAlignment="1">
      <alignment horizontal="left" vertical="top" wrapText="1"/>
    </xf>
    <xf numFmtId="0" fontId="0" fillId="0" borderId="184" xfId="0" applyBorder="1" applyAlignment="1">
      <alignment horizontal="left" vertical="top" wrapText="1"/>
    </xf>
    <xf numFmtId="0" fontId="78" fillId="0" borderId="182" xfId="0" applyFont="1" applyBorder="1"/>
    <xf numFmtId="0" fontId="78" fillId="0" borderId="183" xfId="0" applyFont="1" applyBorder="1"/>
    <xf numFmtId="0" fontId="78" fillId="0" borderId="184" xfId="0" applyFont="1" applyBorder="1"/>
    <xf numFmtId="0" fontId="75" fillId="0" borderId="80" xfId="0" applyFont="1" applyBorder="1" applyAlignment="1">
      <alignment horizontal="center" wrapText="1"/>
    </xf>
    <xf numFmtId="0" fontId="78" fillId="0" borderId="77" xfId="0" applyFont="1" applyBorder="1" applyAlignment="1">
      <alignment horizontal="center" wrapText="1"/>
    </xf>
    <xf numFmtId="0" fontId="78" fillId="0" borderId="151" xfId="0" applyFont="1" applyBorder="1" applyAlignment="1">
      <alignment horizontal="center" wrapText="1"/>
    </xf>
    <xf numFmtId="0" fontId="76" fillId="0" borderId="182" xfId="0" applyFont="1" applyBorder="1"/>
    <xf numFmtId="0" fontId="76" fillId="0" borderId="183" xfId="0" applyFont="1" applyBorder="1"/>
    <xf numFmtId="0" fontId="76" fillId="0" borderId="184" xfId="0" applyFont="1" applyBorder="1"/>
    <xf numFmtId="0" fontId="0" fillId="0" borderId="91" xfId="0" applyBorder="1" applyAlignment="1">
      <alignment horizontal="right"/>
    </xf>
    <xf numFmtId="0" fontId="0" fillId="0" borderId="91" xfId="0" applyBorder="1"/>
    <xf numFmtId="3" fontId="0" fillId="0" borderId="91" xfId="0" applyNumberFormat="1" applyBorder="1"/>
    <xf numFmtId="0" fontId="0" fillId="0" borderId="91" xfId="0" quotePrefix="1" applyBorder="1" applyAlignment="1">
      <alignment horizontal="right"/>
    </xf>
  </cellXfs>
  <cellStyles count="8826">
    <cellStyle name="20% - Accent1" xfId="1" builtinId="30" customBuiltin="1"/>
    <cellStyle name="20% - Accent1 2" xfId="99" xr:uid="{00000000-0005-0000-0000-000001000000}"/>
    <cellStyle name="20% - Accent1 2 2" xfId="100" xr:uid="{00000000-0005-0000-0000-000002000000}"/>
    <cellStyle name="20% - Accent1 3" xfId="6912" xr:uid="{00000000-0005-0000-0000-000003000000}"/>
    <cellStyle name="20% - Accent2" xfId="2" builtinId="34" customBuiltin="1"/>
    <cellStyle name="20% - Accent2 2" xfId="101" xr:uid="{00000000-0005-0000-0000-000005000000}"/>
    <cellStyle name="20% - Accent2 2 2" xfId="102" xr:uid="{00000000-0005-0000-0000-000006000000}"/>
    <cellStyle name="20% - Accent2 3" xfId="6916" xr:uid="{00000000-0005-0000-0000-000007000000}"/>
    <cellStyle name="20% - Accent3" xfId="3" builtinId="38" customBuiltin="1"/>
    <cellStyle name="20% - Accent3 2" xfId="103" xr:uid="{00000000-0005-0000-0000-000009000000}"/>
    <cellStyle name="20% - Accent3 2 2" xfId="104" xr:uid="{00000000-0005-0000-0000-00000A000000}"/>
    <cellStyle name="20% - Accent3 3" xfId="6920" xr:uid="{00000000-0005-0000-0000-00000B000000}"/>
    <cellStyle name="20% - Accent4" xfId="4" builtinId="42" customBuiltin="1"/>
    <cellStyle name="20% - Accent4 2" xfId="105" xr:uid="{00000000-0005-0000-0000-00000D000000}"/>
    <cellStyle name="20% - Accent4 2 2" xfId="106" xr:uid="{00000000-0005-0000-0000-00000E000000}"/>
    <cellStyle name="20% - Accent4 3" xfId="6924" xr:uid="{00000000-0005-0000-0000-00000F000000}"/>
    <cellStyle name="20% - Accent5" xfId="5" builtinId="46" customBuiltin="1"/>
    <cellStyle name="20% - Accent5 2" xfId="107" xr:uid="{00000000-0005-0000-0000-000011000000}"/>
    <cellStyle name="20% - Accent5 2 2" xfId="108" xr:uid="{00000000-0005-0000-0000-000012000000}"/>
    <cellStyle name="20% - Accent5 3" xfId="6928" xr:uid="{00000000-0005-0000-0000-000013000000}"/>
    <cellStyle name="20% - Accent6" xfId="6" builtinId="50" customBuiltin="1"/>
    <cellStyle name="20% - Accent6 2" xfId="109" xr:uid="{00000000-0005-0000-0000-000015000000}"/>
    <cellStyle name="20% - Accent6 2 2" xfId="110" xr:uid="{00000000-0005-0000-0000-000016000000}"/>
    <cellStyle name="20% - Accent6 3" xfId="6932" xr:uid="{00000000-0005-0000-0000-000017000000}"/>
    <cellStyle name="20% - akcent 1" xfId="111" xr:uid="{00000000-0005-0000-0000-000018000000}"/>
    <cellStyle name="20% - akcent 2" xfId="112" xr:uid="{00000000-0005-0000-0000-000019000000}"/>
    <cellStyle name="20% - akcent 3" xfId="113" xr:uid="{00000000-0005-0000-0000-00001A000000}"/>
    <cellStyle name="20% - akcent 4" xfId="114" xr:uid="{00000000-0005-0000-0000-00001B000000}"/>
    <cellStyle name="20% - akcent 5" xfId="115" xr:uid="{00000000-0005-0000-0000-00001C000000}"/>
    <cellStyle name="20% - akcent 6" xfId="116" xr:uid="{00000000-0005-0000-0000-00001D000000}"/>
    <cellStyle name="40% - Accent1" xfId="7" builtinId="31" customBuiltin="1"/>
    <cellStyle name="40% - Accent1 2" xfId="117" xr:uid="{00000000-0005-0000-0000-00001F000000}"/>
    <cellStyle name="40% - Accent1 2 2" xfId="118" xr:uid="{00000000-0005-0000-0000-000020000000}"/>
    <cellStyle name="40% - Accent1 3" xfId="6913" xr:uid="{00000000-0005-0000-0000-000021000000}"/>
    <cellStyle name="40% - Accent2" xfId="8" builtinId="35" customBuiltin="1"/>
    <cellStyle name="40% - Accent2 2" xfId="119" xr:uid="{00000000-0005-0000-0000-000023000000}"/>
    <cellStyle name="40% - Accent2 2 2" xfId="120" xr:uid="{00000000-0005-0000-0000-000024000000}"/>
    <cellStyle name="40% - Accent2 3" xfId="6917" xr:uid="{00000000-0005-0000-0000-000025000000}"/>
    <cellStyle name="40% - Accent3" xfId="9" builtinId="39" customBuiltin="1"/>
    <cellStyle name="40% - Accent3 2" xfId="121" xr:uid="{00000000-0005-0000-0000-000027000000}"/>
    <cellStyle name="40% - Accent3 2 2" xfId="122" xr:uid="{00000000-0005-0000-0000-000028000000}"/>
    <cellStyle name="40% - Accent3 3" xfId="6921" xr:uid="{00000000-0005-0000-0000-000029000000}"/>
    <cellStyle name="40% - Accent4" xfId="10" builtinId="43" customBuiltin="1"/>
    <cellStyle name="40% - Accent4 2" xfId="123" xr:uid="{00000000-0005-0000-0000-00002B000000}"/>
    <cellStyle name="40% - Accent4 2 2" xfId="124" xr:uid="{00000000-0005-0000-0000-00002C000000}"/>
    <cellStyle name="40% - Accent4 3" xfId="6925" xr:uid="{00000000-0005-0000-0000-00002D000000}"/>
    <cellStyle name="40% - Accent5" xfId="11" builtinId="47" customBuiltin="1"/>
    <cellStyle name="40% - Accent5 2" xfId="125" xr:uid="{00000000-0005-0000-0000-00002F000000}"/>
    <cellStyle name="40% - Accent5 2 2" xfId="126" xr:uid="{00000000-0005-0000-0000-000030000000}"/>
    <cellStyle name="40% - Accent5 3" xfId="6929" xr:uid="{00000000-0005-0000-0000-000031000000}"/>
    <cellStyle name="40% - Accent6" xfId="12" builtinId="51" customBuiltin="1"/>
    <cellStyle name="40% - Accent6 2" xfId="127" xr:uid="{00000000-0005-0000-0000-000033000000}"/>
    <cellStyle name="40% - Accent6 2 2" xfId="128" xr:uid="{00000000-0005-0000-0000-000034000000}"/>
    <cellStyle name="40% - Accent6 3" xfId="6933" xr:uid="{00000000-0005-0000-0000-000035000000}"/>
    <cellStyle name="40% - akcent 1" xfId="129" xr:uid="{00000000-0005-0000-0000-000036000000}"/>
    <cellStyle name="40% - akcent 2" xfId="130" xr:uid="{00000000-0005-0000-0000-000037000000}"/>
    <cellStyle name="40% - akcent 3" xfId="131" xr:uid="{00000000-0005-0000-0000-000038000000}"/>
    <cellStyle name="40% - akcent 4" xfId="132" xr:uid="{00000000-0005-0000-0000-000039000000}"/>
    <cellStyle name="40% - akcent 5" xfId="133" xr:uid="{00000000-0005-0000-0000-00003A000000}"/>
    <cellStyle name="40% - akcent 6" xfId="134" xr:uid="{00000000-0005-0000-0000-00003B000000}"/>
    <cellStyle name="60% - Accent1" xfId="13" builtinId="32" customBuiltin="1"/>
    <cellStyle name="60% - Accent1 2" xfId="135" xr:uid="{00000000-0005-0000-0000-00003D000000}"/>
    <cellStyle name="60% - Accent1 2 2" xfId="136" xr:uid="{00000000-0005-0000-0000-00003E000000}"/>
    <cellStyle name="60% - Accent1 3" xfId="6914" xr:uid="{00000000-0005-0000-0000-00003F000000}"/>
    <cellStyle name="60% - Accent2" xfId="14" builtinId="36" customBuiltin="1"/>
    <cellStyle name="60% - Accent2 2" xfId="137" xr:uid="{00000000-0005-0000-0000-000041000000}"/>
    <cellStyle name="60% - Accent2 2 2" xfId="138" xr:uid="{00000000-0005-0000-0000-000042000000}"/>
    <cellStyle name="60% - Accent2 3" xfId="6918" xr:uid="{00000000-0005-0000-0000-000043000000}"/>
    <cellStyle name="60% - Accent3" xfId="15" builtinId="40" customBuiltin="1"/>
    <cellStyle name="60% - Accent3 2" xfId="139" xr:uid="{00000000-0005-0000-0000-000045000000}"/>
    <cellStyle name="60% - Accent3 2 2" xfId="140" xr:uid="{00000000-0005-0000-0000-000046000000}"/>
    <cellStyle name="60% - Accent3 3" xfId="6922" xr:uid="{00000000-0005-0000-0000-000047000000}"/>
    <cellStyle name="60% - Accent4" xfId="16" builtinId="44" customBuiltin="1"/>
    <cellStyle name="60% - Accent4 2" xfId="141" xr:uid="{00000000-0005-0000-0000-000049000000}"/>
    <cellStyle name="60% - Accent4 2 2" xfId="142" xr:uid="{00000000-0005-0000-0000-00004A000000}"/>
    <cellStyle name="60% - Accent4 3" xfId="6926" xr:uid="{00000000-0005-0000-0000-00004B000000}"/>
    <cellStyle name="60% - Accent5" xfId="17" builtinId="48" customBuiltin="1"/>
    <cellStyle name="60% - Accent5 2" xfId="143" xr:uid="{00000000-0005-0000-0000-00004D000000}"/>
    <cellStyle name="60% - Accent5 2 2" xfId="144" xr:uid="{00000000-0005-0000-0000-00004E000000}"/>
    <cellStyle name="60% - Accent5 3" xfId="6930" xr:uid="{00000000-0005-0000-0000-00004F000000}"/>
    <cellStyle name="60% - Accent6" xfId="18" builtinId="52" customBuiltin="1"/>
    <cellStyle name="60% - Accent6 2" xfId="145" xr:uid="{00000000-0005-0000-0000-000051000000}"/>
    <cellStyle name="60% - Accent6 2 2" xfId="146" xr:uid="{00000000-0005-0000-0000-000052000000}"/>
    <cellStyle name="60% - Accent6 3" xfId="6934" xr:uid="{00000000-0005-0000-0000-000053000000}"/>
    <cellStyle name="60% - akcent 1" xfId="147" xr:uid="{00000000-0005-0000-0000-000054000000}"/>
    <cellStyle name="60% - akcent 2" xfId="148" xr:uid="{00000000-0005-0000-0000-000055000000}"/>
    <cellStyle name="60% - akcent 3" xfId="149" xr:uid="{00000000-0005-0000-0000-000056000000}"/>
    <cellStyle name="60% - akcent 4" xfId="150" xr:uid="{00000000-0005-0000-0000-000057000000}"/>
    <cellStyle name="60% - akcent 5" xfId="151" xr:uid="{00000000-0005-0000-0000-000058000000}"/>
    <cellStyle name="60% - akcent 6" xfId="152" xr:uid="{00000000-0005-0000-0000-000059000000}"/>
    <cellStyle name="Accent1" xfId="19" builtinId="29" customBuiltin="1"/>
    <cellStyle name="Accent1 2" xfId="153" xr:uid="{00000000-0005-0000-0000-00005B000000}"/>
    <cellStyle name="Accent1 2 2" xfId="154" xr:uid="{00000000-0005-0000-0000-00005C000000}"/>
    <cellStyle name="Accent1 3" xfId="6911" xr:uid="{00000000-0005-0000-0000-00005D000000}"/>
    <cellStyle name="Accent2" xfId="20" builtinId="33" customBuiltin="1"/>
    <cellStyle name="Accent2 2" xfId="155" xr:uid="{00000000-0005-0000-0000-00005F000000}"/>
    <cellStyle name="Accent2 2 2" xfId="156" xr:uid="{00000000-0005-0000-0000-000060000000}"/>
    <cellStyle name="Accent2 3" xfId="6915" xr:uid="{00000000-0005-0000-0000-000061000000}"/>
    <cellStyle name="Accent3" xfId="21" builtinId="37" customBuiltin="1"/>
    <cellStyle name="Accent3 2" xfId="157" xr:uid="{00000000-0005-0000-0000-000063000000}"/>
    <cellStyle name="Accent3 2 2" xfId="158" xr:uid="{00000000-0005-0000-0000-000064000000}"/>
    <cellStyle name="Accent3 3" xfId="6919" xr:uid="{00000000-0005-0000-0000-000065000000}"/>
    <cellStyle name="Accent4" xfId="22" builtinId="41" customBuiltin="1"/>
    <cellStyle name="Accent4 2" xfId="159" xr:uid="{00000000-0005-0000-0000-000067000000}"/>
    <cellStyle name="Accent4 2 2" xfId="160" xr:uid="{00000000-0005-0000-0000-000068000000}"/>
    <cellStyle name="Accent4 3" xfId="6923" xr:uid="{00000000-0005-0000-0000-000069000000}"/>
    <cellStyle name="Accent5" xfId="23" builtinId="45" customBuiltin="1"/>
    <cellStyle name="Accent5 2" xfId="161" xr:uid="{00000000-0005-0000-0000-00006B000000}"/>
    <cellStyle name="Accent5 2 2" xfId="162" xr:uid="{00000000-0005-0000-0000-00006C000000}"/>
    <cellStyle name="Accent5 3" xfId="6927" xr:uid="{00000000-0005-0000-0000-00006D000000}"/>
    <cellStyle name="Accent6" xfId="24" builtinId="49" customBuiltin="1"/>
    <cellStyle name="Accent6 2" xfId="163" xr:uid="{00000000-0005-0000-0000-00006F000000}"/>
    <cellStyle name="Accent6 2 2" xfId="164" xr:uid="{00000000-0005-0000-0000-000070000000}"/>
    <cellStyle name="Accent6 3" xfId="6931" xr:uid="{00000000-0005-0000-0000-000071000000}"/>
    <cellStyle name="Akcent 1" xfId="165" xr:uid="{00000000-0005-0000-0000-000072000000}"/>
    <cellStyle name="Akcent 2" xfId="166" xr:uid="{00000000-0005-0000-0000-000073000000}"/>
    <cellStyle name="Akcent 3" xfId="167" xr:uid="{00000000-0005-0000-0000-000074000000}"/>
    <cellStyle name="Akcent 4" xfId="168" xr:uid="{00000000-0005-0000-0000-000075000000}"/>
    <cellStyle name="Akcent 5" xfId="169" xr:uid="{00000000-0005-0000-0000-000076000000}"/>
    <cellStyle name="Akcent 6" xfId="170" xr:uid="{00000000-0005-0000-0000-000077000000}"/>
    <cellStyle name="Bad" xfId="25" builtinId="27" customBuiltin="1"/>
    <cellStyle name="Bad 2" xfId="171" xr:uid="{00000000-0005-0000-0000-000079000000}"/>
    <cellStyle name="Bad 2 2" xfId="172" xr:uid="{00000000-0005-0000-0000-00007A000000}"/>
    <cellStyle name="Bad 3" xfId="6900" xr:uid="{00000000-0005-0000-0000-00007B000000}"/>
    <cellStyle name="BottomTotalRow1" xfId="76" xr:uid="{00000000-0005-0000-0000-00007C000000}"/>
    <cellStyle name="Calculation" xfId="26" builtinId="22" customBuiltin="1"/>
    <cellStyle name="Calculation 2" xfId="173" xr:uid="{00000000-0005-0000-0000-00007E000000}"/>
    <cellStyle name="Calculation 2 10" xfId="174" xr:uid="{00000000-0005-0000-0000-00007F000000}"/>
    <cellStyle name="Calculation 2 10 10" xfId="175" xr:uid="{00000000-0005-0000-0000-000080000000}"/>
    <cellStyle name="Calculation 2 10 10 2" xfId="4733" xr:uid="{00000000-0005-0000-0000-000081000000}"/>
    <cellStyle name="Calculation 2 10 10 3" xfId="5308" xr:uid="{00000000-0005-0000-0000-000082000000}"/>
    <cellStyle name="Calculation 2 10 10 4" xfId="2473" xr:uid="{00000000-0005-0000-0000-000083000000}"/>
    <cellStyle name="Calculation 2 10 11" xfId="176" xr:uid="{00000000-0005-0000-0000-000084000000}"/>
    <cellStyle name="Calculation 2 10 11 2" xfId="4734" xr:uid="{00000000-0005-0000-0000-000085000000}"/>
    <cellStyle name="Calculation 2 10 11 3" xfId="4635" xr:uid="{00000000-0005-0000-0000-000086000000}"/>
    <cellStyle name="Calculation 2 10 11 4" xfId="2474" xr:uid="{00000000-0005-0000-0000-000087000000}"/>
    <cellStyle name="Calculation 2 10 12" xfId="177" xr:uid="{00000000-0005-0000-0000-000088000000}"/>
    <cellStyle name="Calculation 2 10 12 2" xfId="4735" xr:uid="{00000000-0005-0000-0000-000089000000}"/>
    <cellStyle name="Calculation 2 10 12 3" xfId="5307" xr:uid="{00000000-0005-0000-0000-00008A000000}"/>
    <cellStyle name="Calculation 2 10 12 4" xfId="2475" xr:uid="{00000000-0005-0000-0000-00008B000000}"/>
    <cellStyle name="Calculation 2 10 13" xfId="178" xr:uid="{00000000-0005-0000-0000-00008C000000}"/>
    <cellStyle name="Calculation 2 10 13 2" xfId="4736" xr:uid="{00000000-0005-0000-0000-00008D000000}"/>
    <cellStyle name="Calculation 2 10 13 3" xfId="4649" xr:uid="{00000000-0005-0000-0000-00008E000000}"/>
    <cellStyle name="Calculation 2 10 13 4" xfId="2476" xr:uid="{00000000-0005-0000-0000-00008F000000}"/>
    <cellStyle name="Calculation 2 10 14" xfId="179" xr:uid="{00000000-0005-0000-0000-000090000000}"/>
    <cellStyle name="Calculation 2 10 14 2" xfId="4737" xr:uid="{00000000-0005-0000-0000-000091000000}"/>
    <cellStyle name="Calculation 2 10 14 3" xfId="5306" xr:uid="{00000000-0005-0000-0000-000092000000}"/>
    <cellStyle name="Calculation 2 10 14 4" xfId="2477" xr:uid="{00000000-0005-0000-0000-000093000000}"/>
    <cellStyle name="Calculation 2 10 15" xfId="180" xr:uid="{00000000-0005-0000-0000-000094000000}"/>
    <cellStyle name="Calculation 2 10 15 2" xfId="4738" xr:uid="{00000000-0005-0000-0000-000095000000}"/>
    <cellStyle name="Calculation 2 10 15 3" xfId="4634" xr:uid="{00000000-0005-0000-0000-000096000000}"/>
    <cellStyle name="Calculation 2 10 15 4" xfId="2478" xr:uid="{00000000-0005-0000-0000-000097000000}"/>
    <cellStyle name="Calculation 2 10 16" xfId="181" xr:uid="{00000000-0005-0000-0000-000098000000}"/>
    <cellStyle name="Calculation 2 10 16 2" xfId="4739" xr:uid="{00000000-0005-0000-0000-000099000000}"/>
    <cellStyle name="Calculation 2 10 16 3" xfId="5305" xr:uid="{00000000-0005-0000-0000-00009A000000}"/>
    <cellStyle name="Calculation 2 10 16 4" xfId="2479" xr:uid="{00000000-0005-0000-0000-00009B000000}"/>
    <cellStyle name="Calculation 2 10 17" xfId="182" xr:uid="{00000000-0005-0000-0000-00009C000000}"/>
    <cellStyle name="Calculation 2 10 17 2" xfId="4740" xr:uid="{00000000-0005-0000-0000-00009D000000}"/>
    <cellStyle name="Calculation 2 10 17 3" xfId="5304" xr:uid="{00000000-0005-0000-0000-00009E000000}"/>
    <cellStyle name="Calculation 2 10 17 4" xfId="2480" xr:uid="{00000000-0005-0000-0000-00009F000000}"/>
    <cellStyle name="Calculation 2 10 18" xfId="183" xr:uid="{00000000-0005-0000-0000-0000A0000000}"/>
    <cellStyle name="Calculation 2 10 18 2" xfId="4741" xr:uid="{00000000-0005-0000-0000-0000A1000000}"/>
    <cellStyle name="Calculation 2 10 18 3" xfId="5165" xr:uid="{00000000-0005-0000-0000-0000A2000000}"/>
    <cellStyle name="Calculation 2 10 18 4" xfId="2481" xr:uid="{00000000-0005-0000-0000-0000A3000000}"/>
    <cellStyle name="Calculation 2 10 19" xfId="184" xr:uid="{00000000-0005-0000-0000-0000A4000000}"/>
    <cellStyle name="Calculation 2 10 19 2" xfId="4742" xr:uid="{00000000-0005-0000-0000-0000A5000000}"/>
    <cellStyle name="Calculation 2 10 19 3" xfId="5164" xr:uid="{00000000-0005-0000-0000-0000A6000000}"/>
    <cellStyle name="Calculation 2 10 19 4" xfId="2482" xr:uid="{00000000-0005-0000-0000-0000A7000000}"/>
    <cellStyle name="Calculation 2 10 2" xfId="185" xr:uid="{00000000-0005-0000-0000-0000A8000000}"/>
    <cellStyle name="Calculation 2 10 2 2" xfId="4743" xr:uid="{00000000-0005-0000-0000-0000A9000000}"/>
    <cellStyle name="Calculation 2 10 2 3" xfId="5163" xr:uid="{00000000-0005-0000-0000-0000AA000000}"/>
    <cellStyle name="Calculation 2 10 2 4" xfId="2483" xr:uid="{00000000-0005-0000-0000-0000AB000000}"/>
    <cellStyle name="Calculation 2 10 20" xfId="186" xr:uid="{00000000-0005-0000-0000-0000AC000000}"/>
    <cellStyle name="Calculation 2 10 20 2" xfId="4744" xr:uid="{00000000-0005-0000-0000-0000AD000000}"/>
    <cellStyle name="Calculation 2 10 20 3" xfId="5162" xr:uid="{00000000-0005-0000-0000-0000AE000000}"/>
    <cellStyle name="Calculation 2 10 20 4" xfId="2484" xr:uid="{00000000-0005-0000-0000-0000AF000000}"/>
    <cellStyle name="Calculation 2 10 21" xfId="187" xr:uid="{00000000-0005-0000-0000-0000B0000000}"/>
    <cellStyle name="Calculation 2 10 21 2" xfId="4745" xr:uid="{00000000-0005-0000-0000-0000B1000000}"/>
    <cellStyle name="Calculation 2 10 21 3" xfId="5161" xr:uid="{00000000-0005-0000-0000-0000B2000000}"/>
    <cellStyle name="Calculation 2 10 21 4" xfId="2485" xr:uid="{00000000-0005-0000-0000-0000B3000000}"/>
    <cellStyle name="Calculation 2 10 22" xfId="188" xr:uid="{00000000-0005-0000-0000-0000B4000000}"/>
    <cellStyle name="Calculation 2 10 22 2" xfId="4746" xr:uid="{00000000-0005-0000-0000-0000B5000000}"/>
    <cellStyle name="Calculation 2 10 22 3" xfId="5160" xr:uid="{00000000-0005-0000-0000-0000B6000000}"/>
    <cellStyle name="Calculation 2 10 22 4" xfId="2486" xr:uid="{00000000-0005-0000-0000-0000B7000000}"/>
    <cellStyle name="Calculation 2 10 23" xfId="189" xr:uid="{00000000-0005-0000-0000-0000B8000000}"/>
    <cellStyle name="Calculation 2 10 23 2" xfId="4747" xr:uid="{00000000-0005-0000-0000-0000B9000000}"/>
    <cellStyle name="Calculation 2 10 23 3" xfId="6887" xr:uid="{00000000-0005-0000-0000-0000BA000000}"/>
    <cellStyle name="Calculation 2 10 23 4" xfId="2487" xr:uid="{00000000-0005-0000-0000-0000BB000000}"/>
    <cellStyle name="Calculation 2 10 24" xfId="4732" xr:uid="{00000000-0005-0000-0000-0000BC000000}"/>
    <cellStyle name="Calculation 2 10 25" xfId="5309" xr:uid="{00000000-0005-0000-0000-0000BD000000}"/>
    <cellStyle name="Calculation 2 10 26" xfId="2472" xr:uid="{00000000-0005-0000-0000-0000BE000000}"/>
    <cellStyle name="Calculation 2 10 3" xfId="190" xr:uid="{00000000-0005-0000-0000-0000BF000000}"/>
    <cellStyle name="Calculation 2 10 3 2" xfId="4748" xr:uid="{00000000-0005-0000-0000-0000C0000000}"/>
    <cellStyle name="Calculation 2 10 3 3" xfId="5159" xr:uid="{00000000-0005-0000-0000-0000C1000000}"/>
    <cellStyle name="Calculation 2 10 3 4" xfId="2488" xr:uid="{00000000-0005-0000-0000-0000C2000000}"/>
    <cellStyle name="Calculation 2 10 4" xfId="191" xr:uid="{00000000-0005-0000-0000-0000C3000000}"/>
    <cellStyle name="Calculation 2 10 4 2" xfId="4749" xr:uid="{00000000-0005-0000-0000-0000C4000000}"/>
    <cellStyle name="Calculation 2 10 4 3" xfId="5158" xr:uid="{00000000-0005-0000-0000-0000C5000000}"/>
    <cellStyle name="Calculation 2 10 4 4" xfId="2489" xr:uid="{00000000-0005-0000-0000-0000C6000000}"/>
    <cellStyle name="Calculation 2 10 5" xfId="192" xr:uid="{00000000-0005-0000-0000-0000C7000000}"/>
    <cellStyle name="Calculation 2 10 5 2" xfId="4750" xr:uid="{00000000-0005-0000-0000-0000C8000000}"/>
    <cellStyle name="Calculation 2 10 5 3" xfId="5157" xr:uid="{00000000-0005-0000-0000-0000C9000000}"/>
    <cellStyle name="Calculation 2 10 5 4" xfId="2490" xr:uid="{00000000-0005-0000-0000-0000CA000000}"/>
    <cellStyle name="Calculation 2 10 6" xfId="193" xr:uid="{00000000-0005-0000-0000-0000CB000000}"/>
    <cellStyle name="Calculation 2 10 6 2" xfId="4751" xr:uid="{00000000-0005-0000-0000-0000CC000000}"/>
    <cellStyle name="Calculation 2 10 6 3" xfId="5156" xr:uid="{00000000-0005-0000-0000-0000CD000000}"/>
    <cellStyle name="Calculation 2 10 6 4" xfId="2491" xr:uid="{00000000-0005-0000-0000-0000CE000000}"/>
    <cellStyle name="Calculation 2 10 7" xfId="194" xr:uid="{00000000-0005-0000-0000-0000CF000000}"/>
    <cellStyle name="Calculation 2 10 7 2" xfId="4752" xr:uid="{00000000-0005-0000-0000-0000D0000000}"/>
    <cellStyle name="Calculation 2 10 7 3" xfId="5155" xr:uid="{00000000-0005-0000-0000-0000D1000000}"/>
    <cellStyle name="Calculation 2 10 7 4" xfId="2492" xr:uid="{00000000-0005-0000-0000-0000D2000000}"/>
    <cellStyle name="Calculation 2 10 8" xfId="195" xr:uid="{00000000-0005-0000-0000-0000D3000000}"/>
    <cellStyle name="Calculation 2 10 8 2" xfId="4753" xr:uid="{00000000-0005-0000-0000-0000D4000000}"/>
    <cellStyle name="Calculation 2 10 8 3" xfId="5154" xr:uid="{00000000-0005-0000-0000-0000D5000000}"/>
    <cellStyle name="Calculation 2 10 8 4" xfId="2493" xr:uid="{00000000-0005-0000-0000-0000D6000000}"/>
    <cellStyle name="Calculation 2 10 9" xfId="196" xr:uid="{00000000-0005-0000-0000-0000D7000000}"/>
    <cellStyle name="Calculation 2 10 9 2" xfId="4754" xr:uid="{00000000-0005-0000-0000-0000D8000000}"/>
    <cellStyle name="Calculation 2 10 9 3" xfId="5153" xr:uid="{00000000-0005-0000-0000-0000D9000000}"/>
    <cellStyle name="Calculation 2 10 9 4" xfId="2494" xr:uid="{00000000-0005-0000-0000-0000DA000000}"/>
    <cellStyle name="Calculation 2 11" xfId="197" xr:uid="{00000000-0005-0000-0000-0000DB000000}"/>
    <cellStyle name="Calculation 2 11 10" xfId="198" xr:uid="{00000000-0005-0000-0000-0000DC000000}"/>
    <cellStyle name="Calculation 2 11 10 2" xfId="4756" xr:uid="{00000000-0005-0000-0000-0000DD000000}"/>
    <cellStyle name="Calculation 2 11 10 3" xfId="5151" xr:uid="{00000000-0005-0000-0000-0000DE000000}"/>
    <cellStyle name="Calculation 2 11 10 4" xfId="2496" xr:uid="{00000000-0005-0000-0000-0000DF000000}"/>
    <cellStyle name="Calculation 2 11 11" xfId="199" xr:uid="{00000000-0005-0000-0000-0000E0000000}"/>
    <cellStyle name="Calculation 2 11 11 2" xfId="4757" xr:uid="{00000000-0005-0000-0000-0000E1000000}"/>
    <cellStyle name="Calculation 2 11 11 3" xfId="5150" xr:uid="{00000000-0005-0000-0000-0000E2000000}"/>
    <cellStyle name="Calculation 2 11 11 4" xfId="2497" xr:uid="{00000000-0005-0000-0000-0000E3000000}"/>
    <cellStyle name="Calculation 2 11 12" xfId="200" xr:uid="{00000000-0005-0000-0000-0000E4000000}"/>
    <cellStyle name="Calculation 2 11 12 2" xfId="4758" xr:uid="{00000000-0005-0000-0000-0000E5000000}"/>
    <cellStyle name="Calculation 2 11 12 3" xfId="5149" xr:uid="{00000000-0005-0000-0000-0000E6000000}"/>
    <cellStyle name="Calculation 2 11 12 4" xfId="2498" xr:uid="{00000000-0005-0000-0000-0000E7000000}"/>
    <cellStyle name="Calculation 2 11 13" xfId="201" xr:uid="{00000000-0005-0000-0000-0000E8000000}"/>
    <cellStyle name="Calculation 2 11 13 2" xfId="4759" xr:uid="{00000000-0005-0000-0000-0000E9000000}"/>
    <cellStyle name="Calculation 2 11 13 3" xfId="5148" xr:uid="{00000000-0005-0000-0000-0000EA000000}"/>
    <cellStyle name="Calculation 2 11 13 4" xfId="2499" xr:uid="{00000000-0005-0000-0000-0000EB000000}"/>
    <cellStyle name="Calculation 2 11 14" xfId="202" xr:uid="{00000000-0005-0000-0000-0000EC000000}"/>
    <cellStyle name="Calculation 2 11 14 2" xfId="4760" xr:uid="{00000000-0005-0000-0000-0000ED000000}"/>
    <cellStyle name="Calculation 2 11 14 3" xfId="5147" xr:uid="{00000000-0005-0000-0000-0000EE000000}"/>
    <cellStyle name="Calculation 2 11 14 4" xfId="2500" xr:uid="{00000000-0005-0000-0000-0000EF000000}"/>
    <cellStyle name="Calculation 2 11 15" xfId="203" xr:uid="{00000000-0005-0000-0000-0000F0000000}"/>
    <cellStyle name="Calculation 2 11 15 2" xfId="4761" xr:uid="{00000000-0005-0000-0000-0000F1000000}"/>
    <cellStyle name="Calculation 2 11 15 3" xfId="5146" xr:uid="{00000000-0005-0000-0000-0000F2000000}"/>
    <cellStyle name="Calculation 2 11 15 4" xfId="2501" xr:uid="{00000000-0005-0000-0000-0000F3000000}"/>
    <cellStyle name="Calculation 2 11 16" xfId="204" xr:uid="{00000000-0005-0000-0000-0000F4000000}"/>
    <cellStyle name="Calculation 2 11 16 2" xfId="4762" xr:uid="{00000000-0005-0000-0000-0000F5000000}"/>
    <cellStyle name="Calculation 2 11 16 3" xfId="5145" xr:uid="{00000000-0005-0000-0000-0000F6000000}"/>
    <cellStyle name="Calculation 2 11 16 4" xfId="2502" xr:uid="{00000000-0005-0000-0000-0000F7000000}"/>
    <cellStyle name="Calculation 2 11 17" xfId="205" xr:uid="{00000000-0005-0000-0000-0000F8000000}"/>
    <cellStyle name="Calculation 2 11 17 2" xfId="4763" xr:uid="{00000000-0005-0000-0000-0000F9000000}"/>
    <cellStyle name="Calculation 2 11 17 3" xfId="5144" xr:uid="{00000000-0005-0000-0000-0000FA000000}"/>
    <cellStyle name="Calculation 2 11 17 4" xfId="2503" xr:uid="{00000000-0005-0000-0000-0000FB000000}"/>
    <cellStyle name="Calculation 2 11 18" xfId="206" xr:uid="{00000000-0005-0000-0000-0000FC000000}"/>
    <cellStyle name="Calculation 2 11 18 2" xfId="4764" xr:uid="{00000000-0005-0000-0000-0000FD000000}"/>
    <cellStyle name="Calculation 2 11 18 3" xfId="5143" xr:uid="{00000000-0005-0000-0000-0000FE000000}"/>
    <cellStyle name="Calculation 2 11 18 4" xfId="2504" xr:uid="{00000000-0005-0000-0000-0000FF000000}"/>
    <cellStyle name="Calculation 2 11 19" xfId="207" xr:uid="{00000000-0005-0000-0000-000000010000}"/>
    <cellStyle name="Calculation 2 11 19 2" xfId="4765" xr:uid="{00000000-0005-0000-0000-000001010000}"/>
    <cellStyle name="Calculation 2 11 19 3" xfId="5142" xr:uid="{00000000-0005-0000-0000-000002010000}"/>
    <cellStyle name="Calculation 2 11 19 4" xfId="2505" xr:uid="{00000000-0005-0000-0000-000003010000}"/>
    <cellStyle name="Calculation 2 11 2" xfId="208" xr:uid="{00000000-0005-0000-0000-000004010000}"/>
    <cellStyle name="Calculation 2 11 2 2" xfId="4766" xr:uid="{00000000-0005-0000-0000-000005010000}"/>
    <cellStyle name="Calculation 2 11 2 3" xfId="5141" xr:uid="{00000000-0005-0000-0000-000006010000}"/>
    <cellStyle name="Calculation 2 11 2 4" xfId="2506" xr:uid="{00000000-0005-0000-0000-000007010000}"/>
    <cellStyle name="Calculation 2 11 20" xfId="209" xr:uid="{00000000-0005-0000-0000-000008010000}"/>
    <cellStyle name="Calculation 2 11 20 2" xfId="4767" xr:uid="{00000000-0005-0000-0000-000009010000}"/>
    <cellStyle name="Calculation 2 11 20 3" xfId="5140" xr:uid="{00000000-0005-0000-0000-00000A010000}"/>
    <cellStyle name="Calculation 2 11 20 4" xfId="2507" xr:uid="{00000000-0005-0000-0000-00000B010000}"/>
    <cellStyle name="Calculation 2 11 21" xfId="210" xr:uid="{00000000-0005-0000-0000-00000C010000}"/>
    <cellStyle name="Calculation 2 11 21 2" xfId="4768" xr:uid="{00000000-0005-0000-0000-00000D010000}"/>
    <cellStyle name="Calculation 2 11 21 3" xfId="5139" xr:uid="{00000000-0005-0000-0000-00000E010000}"/>
    <cellStyle name="Calculation 2 11 21 4" xfId="2508" xr:uid="{00000000-0005-0000-0000-00000F010000}"/>
    <cellStyle name="Calculation 2 11 22" xfId="211" xr:uid="{00000000-0005-0000-0000-000010010000}"/>
    <cellStyle name="Calculation 2 11 22 2" xfId="4769" xr:uid="{00000000-0005-0000-0000-000011010000}"/>
    <cellStyle name="Calculation 2 11 22 3" xfId="5138" xr:uid="{00000000-0005-0000-0000-000012010000}"/>
    <cellStyle name="Calculation 2 11 22 4" xfId="2509" xr:uid="{00000000-0005-0000-0000-000013010000}"/>
    <cellStyle name="Calculation 2 11 23" xfId="212" xr:uid="{00000000-0005-0000-0000-000014010000}"/>
    <cellStyle name="Calculation 2 11 23 2" xfId="4770" xr:uid="{00000000-0005-0000-0000-000015010000}"/>
    <cellStyle name="Calculation 2 11 23 3" xfId="5137" xr:uid="{00000000-0005-0000-0000-000016010000}"/>
    <cellStyle name="Calculation 2 11 23 4" xfId="2510" xr:uid="{00000000-0005-0000-0000-000017010000}"/>
    <cellStyle name="Calculation 2 11 24" xfId="4755" xr:uid="{00000000-0005-0000-0000-000018010000}"/>
    <cellStyle name="Calculation 2 11 25" xfId="5152" xr:uid="{00000000-0005-0000-0000-000019010000}"/>
    <cellStyle name="Calculation 2 11 26" xfId="2495" xr:uid="{00000000-0005-0000-0000-00001A010000}"/>
    <cellStyle name="Calculation 2 11 3" xfId="213" xr:uid="{00000000-0005-0000-0000-00001B010000}"/>
    <cellStyle name="Calculation 2 11 3 2" xfId="4771" xr:uid="{00000000-0005-0000-0000-00001C010000}"/>
    <cellStyle name="Calculation 2 11 3 3" xfId="5136" xr:uid="{00000000-0005-0000-0000-00001D010000}"/>
    <cellStyle name="Calculation 2 11 3 4" xfId="2511" xr:uid="{00000000-0005-0000-0000-00001E010000}"/>
    <cellStyle name="Calculation 2 11 4" xfId="214" xr:uid="{00000000-0005-0000-0000-00001F010000}"/>
    <cellStyle name="Calculation 2 11 4 2" xfId="4772" xr:uid="{00000000-0005-0000-0000-000020010000}"/>
    <cellStyle name="Calculation 2 11 4 3" xfId="6883" xr:uid="{00000000-0005-0000-0000-000021010000}"/>
    <cellStyle name="Calculation 2 11 4 4" xfId="2512" xr:uid="{00000000-0005-0000-0000-000022010000}"/>
    <cellStyle name="Calculation 2 11 5" xfId="215" xr:uid="{00000000-0005-0000-0000-000023010000}"/>
    <cellStyle name="Calculation 2 11 5 2" xfId="4773" xr:uid="{00000000-0005-0000-0000-000024010000}"/>
    <cellStyle name="Calculation 2 11 5 3" xfId="5135" xr:uid="{00000000-0005-0000-0000-000025010000}"/>
    <cellStyle name="Calculation 2 11 5 4" xfId="2513" xr:uid="{00000000-0005-0000-0000-000026010000}"/>
    <cellStyle name="Calculation 2 11 6" xfId="216" xr:uid="{00000000-0005-0000-0000-000027010000}"/>
    <cellStyle name="Calculation 2 11 6 2" xfId="4774" xr:uid="{00000000-0005-0000-0000-000028010000}"/>
    <cellStyle name="Calculation 2 11 6 3" xfId="5134" xr:uid="{00000000-0005-0000-0000-000029010000}"/>
    <cellStyle name="Calculation 2 11 6 4" xfId="2514" xr:uid="{00000000-0005-0000-0000-00002A010000}"/>
    <cellStyle name="Calculation 2 11 7" xfId="217" xr:uid="{00000000-0005-0000-0000-00002B010000}"/>
    <cellStyle name="Calculation 2 11 7 2" xfId="4775" xr:uid="{00000000-0005-0000-0000-00002C010000}"/>
    <cellStyle name="Calculation 2 11 7 3" xfId="5133" xr:uid="{00000000-0005-0000-0000-00002D010000}"/>
    <cellStyle name="Calculation 2 11 7 4" xfId="2515" xr:uid="{00000000-0005-0000-0000-00002E010000}"/>
    <cellStyle name="Calculation 2 11 8" xfId="218" xr:uid="{00000000-0005-0000-0000-00002F010000}"/>
    <cellStyle name="Calculation 2 11 8 2" xfId="4776" xr:uid="{00000000-0005-0000-0000-000030010000}"/>
    <cellStyle name="Calculation 2 11 8 3" xfId="5132" xr:uid="{00000000-0005-0000-0000-000031010000}"/>
    <cellStyle name="Calculation 2 11 8 4" xfId="2516" xr:uid="{00000000-0005-0000-0000-000032010000}"/>
    <cellStyle name="Calculation 2 11 9" xfId="219" xr:uid="{00000000-0005-0000-0000-000033010000}"/>
    <cellStyle name="Calculation 2 11 9 2" xfId="4777" xr:uid="{00000000-0005-0000-0000-000034010000}"/>
    <cellStyle name="Calculation 2 11 9 3" xfId="5131" xr:uid="{00000000-0005-0000-0000-000035010000}"/>
    <cellStyle name="Calculation 2 11 9 4" xfId="2517" xr:uid="{00000000-0005-0000-0000-000036010000}"/>
    <cellStyle name="Calculation 2 12" xfId="220" xr:uid="{00000000-0005-0000-0000-000037010000}"/>
    <cellStyle name="Calculation 2 12 10" xfId="221" xr:uid="{00000000-0005-0000-0000-000038010000}"/>
    <cellStyle name="Calculation 2 12 10 2" xfId="4779" xr:uid="{00000000-0005-0000-0000-000039010000}"/>
    <cellStyle name="Calculation 2 12 10 3" xfId="5129" xr:uid="{00000000-0005-0000-0000-00003A010000}"/>
    <cellStyle name="Calculation 2 12 10 4" xfId="2519" xr:uid="{00000000-0005-0000-0000-00003B010000}"/>
    <cellStyle name="Calculation 2 12 11" xfId="222" xr:uid="{00000000-0005-0000-0000-00003C010000}"/>
    <cellStyle name="Calculation 2 12 11 2" xfId="4780" xr:uid="{00000000-0005-0000-0000-00003D010000}"/>
    <cellStyle name="Calculation 2 12 11 3" xfId="5128" xr:uid="{00000000-0005-0000-0000-00003E010000}"/>
    <cellStyle name="Calculation 2 12 11 4" xfId="2520" xr:uid="{00000000-0005-0000-0000-00003F010000}"/>
    <cellStyle name="Calculation 2 12 12" xfId="223" xr:uid="{00000000-0005-0000-0000-000040010000}"/>
    <cellStyle name="Calculation 2 12 12 2" xfId="4781" xr:uid="{00000000-0005-0000-0000-000041010000}"/>
    <cellStyle name="Calculation 2 12 12 3" xfId="6882" xr:uid="{00000000-0005-0000-0000-000042010000}"/>
    <cellStyle name="Calculation 2 12 12 4" xfId="2521" xr:uid="{00000000-0005-0000-0000-000043010000}"/>
    <cellStyle name="Calculation 2 12 13" xfId="224" xr:uid="{00000000-0005-0000-0000-000044010000}"/>
    <cellStyle name="Calculation 2 12 13 2" xfId="4782" xr:uid="{00000000-0005-0000-0000-000045010000}"/>
    <cellStyle name="Calculation 2 12 13 3" xfId="5127" xr:uid="{00000000-0005-0000-0000-000046010000}"/>
    <cellStyle name="Calculation 2 12 13 4" xfId="2522" xr:uid="{00000000-0005-0000-0000-000047010000}"/>
    <cellStyle name="Calculation 2 12 14" xfId="225" xr:uid="{00000000-0005-0000-0000-000048010000}"/>
    <cellStyle name="Calculation 2 12 14 2" xfId="4783" xr:uid="{00000000-0005-0000-0000-000049010000}"/>
    <cellStyle name="Calculation 2 12 14 3" xfId="5126" xr:uid="{00000000-0005-0000-0000-00004A010000}"/>
    <cellStyle name="Calculation 2 12 14 4" xfId="2523" xr:uid="{00000000-0005-0000-0000-00004B010000}"/>
    <cellStyle name="Calculation 2 12 15" xfId="226" xr:uid="{00000000-0005-0000-0000-00004C010000}"/>
    <cellStyle name="Calculation 2 12 15 2" xfId="4784" xr:uid="{00000000-0005-0000-0000-00004D010000}"/>
    <cellStyle name="Calculation 2 12 15 3" xfId="5125" xr:uid="{00000000-0005-0000-0000-00004E010000}"/>
    <cellStyle name="Calculation 2 12 15 4" xfId="2524" xr:uid="{00000000-0005-0000-0000-00004F010000}"/>
    <cellStyle name="Calculation 2 12 16" xfId="227" xr:uid="{00000000-0005-0000-0000-000050010000}"/>
    <cellStyle name="Calculation 2 12 16 2" xfId="4785" xr:uid="{00000000-0005-0000-0000-000051010000}"/>
    <cellStyle name="Calculation 2 12 16 3" xfId="5124" xr:uid="{00000000-0005-0000-0000-000052010000}"/>
    <cellStyle name="Calculation 2 12 16 4" xfId="2525" xr:uid="{00000000-0005-0000-0000-000053010000}"/>
    <cellStyle name="Calculation 2 12 17" xfId="228" xr:uid="{00000000-0005-0000-0000-000054010000}"/>
    <cellStyle name="Calculation 2 12 17 2" xfId="4786" xr:uid="{00000000-0005-0000-0000-000055010000}"/>
    <cellStyle name="Calculation 2 12 17 3" xfId="5123" xr:uid="{00000000-0005-0000-0000-000056010000}"/>
    <cellStyle name="Calculation 2 12 17 4" xfId="2526" xr:uid="{00000000-0005-0000-0000-000057010000}"/>
    <cellStyle name="Calculation 2 12 18" xfId="229" xr:uid="{00000000-0005-0000-0000-000058010000}"/>
    <cellStyle name="Calculation 2 12 18 2" xfId="4787" xr:uid="{00000000-0005-0000-0000-000059010000}"/>
    <cellStyle name="Calculation 2 12 18 3" xfId="5122" xr:uid="{00000000-0005-0000-0000-00005A010000}"/>
    <cellStyle name="Calculation 2 12 18 4" xfId="2527" xr:uid="{00000000-0005-0000-0000-00005B010000}"/>
    <cellStyle name="Calculation 2 12 19" xfId="230" xr:uid="{00000000-0005-0000-0000-00005C010000}"/>
    <cellStyle name="Calculation 2 12 19 2" xfId="4788" xr:uid="{00000000-0005-0000-0000-00005D010000}"/>
    <cellStyle name="Calculation 2 12 19 3" xfId="5121" xr:uid="{00000000-0005-0000-0000-00005E010000}"/>
    <cellStyle name="Calculation 2 12 19 4" xfId="2528" xr:uid="{00000000-0005-0000-0000-00005F010000}"/>
    <cellStyle name="Calculation 2 12 2" xfId="231" xr:uid="{00000000-0005-0000-0000-000060010000}"/>
    <cellStyle name="Calculation 2 12 2 2" xfId="4789" xr:uid="{00000000-0005-0000-0000-000061010000}"/>
    <cellStyle name="Calculation 2 12 2 3" xfId="5120" xr:uid="{00000000-0005-0000-0000-000062010000}"/>
    <cellStyle name="Calculation 2 12 2 4" xfId="2529" xr:uid="{00000000-0005-0000-0000-000063010000}"/>
    <cellStyle name="Calculation 2 12 20" xfId="232" xr:uid="{00000000-0005-0000-0000-000064010000}"/>
    <cellStyle name="Calculation 2 12 20 2" xfId="4790" xr:uid="{00000000-0005-0000-0000-000065010000}"/>
    <cellStyle name="Calculation 2 12 20 3" xfId="5119" xr:uid="{00000000-0005-0000-0000-000066010000}"/>
    <cellStyle name="Calculation 2 12 20 4" xfId="2530" xr:uid="{00000000-0005-0000-0000-000067010000}"/>
    <cellStyle name="Calculation 2 12 21" xfId="233" xr:uid="{00000000-0005-0000-0000-000068010000}"/>
    <cellStyle name="Calculation 2 12 21 2" xfId="4791" xr:uid="{00000000-0005-0000-0000-000069010000}"/>
    <cellStyle name="Calculation 2 12 21 3" xfId="5118" xr:uid="{00000000-0005-0000-0000-00006A010000}"/>
    <cellStyle name="Calculation 2 12 21 4" xfId="2531" xr:uid="{00000000-0005-0000-0000-00006B010000}"/>
    <cellStyle name="Calculation 2 12 22" xfId="234" xr:uid="{00000000-0005-0000-0000-00006C010000}"/>
    <cellStyle name="Calculation 2 12 22 2" xfId="4792" xr:uid="{00000000-0005-0000-0000-00006D010000}"/>
    <cellStyle name="Calculation 2 12 22 3" xfId="5117" xr:uid="{00000000-0005-0000-0000-00006E010000}"/>
    <cellStyle name="Calculation 2 12 22 4" xfId="2532" xr:uid="{00000000-0005-0000-0000-00006F010000}"/>
    <cellStyle name="Calculation 2 12 23" xfId="235" xr:uid="{00000000-0005-0000-0000-000070010000}"/>
    <cellStyle name="Calculation 2 12 23 2" xfId="4793" xr:uid="{00000000-0005-0000-0000-000071010000}"/>
    <cellStyle name="Calculation 2 12 23 3" xfId="5116" xr:uid="{00000000-0005-0000-0000-000072010000}"/>
    <cellStyle name="Calculation 2 12 23 4" xfId="2533" xr:uid="{00000000-0005-0000-0000-000073010000}"/>
    <cellStyle name="Calculation 2 12 24" xfId="4778" xr:uid="{00000000-0005-0000-0000-000074010000}"/>
    <cellStyle name="Calculation 2 12 25" xfId="5130" xr:uid="{00000000-0005-0000-0000-000075010000}"/>
    <cellStyle name="Calculation 2 12 26" xfId="2518" xr:uid="{00000000-0005-0000-0000-000076010000}"/>
    <cellStyle name="Calculation 2 12 3" xfId="236" xr:uid="{00000000-0005-0000-0000-000077010000}"/>
    <cellStyle name="Calculation 2 12 3 2" xfId="4794" xr:uid="{00000000-0005-0000-0000-000078010000}"/>
    <cellStyle name="Calculation 2 12 3 3" xfId="5115" xr:uid="{00000000-0005-0000-0000-000079010000}"/>
    <cellStyle name="Calculation 2 12 3 4" xfId="2534" xr:uid="{00000000-0005-0000-0000-00007A010000}"/>
    <cellStyle name="Calculation 2 12 4" xfId="237" xr:uid="{00000000-0005-0000-0000-00007B010000}"/>
    <cellStyle name="Calculation 2 12 4 2" xfId="4795" xr:uid="{00000000-0005-0000-0000-00007C010000}"/>
    <cellStyle name="Calculation 2 12 4 3" xfId="5114" xr:uid="{00000000-0005-0000-0000-00007D010000}"/>
    <cellStyle name="Calculation 2 12 4 4" xfId="2535" xr:uid="{00000000-0005-0000-0000-00007E010000}"/>
    <cellStyle name="Calculation 2 12 5" xfId="238" xr:uid="{00000000-0005-0000-0000-00007F010000}"/>
    <cellStyle name="Calculation 2 12 5 2" xfId="4796" xr:uid="{00000000-0005-0000-0000-000080010000}"/>
    <cellStyle name="Calculation 2 12 5 3" xfId="5113" xr:uid="{00000000-0005-0000-0000-000081010000}"/>
    <cellStyle name="Calculation 2 12 5 4" xfId="2536" xr:uid="{00000000-0005-0000-0000-000082010000}"/>
    <cellStyle name="Calculation 2 12 6" xfId="239" xr:uid="{00000000-0005-0000-0000-000083010000}"/>
    <cellStyle name="Calculation 2 12 6 2" xfId="4797" xr:uid="{00000000-0005-0000-0000-000084010000}"/>
    <cellStyle name="Calculation 2 12 6 3" xfId="5112" xr:uid="{00000000-0005-0000-0000-000085010000}"/>
    <cellStyle name="Calculation 2 12 6 4" xfId="2537" xr:uid="{00000000-0005-0000-0000-000086010000}"/>
    <cellStyle name="Calculation 2 12 7" xfId="240" xr:uid="{00000000-0005-0000-0000-000087010000}"/>
    <cellStyle name="Calculation 2 12 7 2" xfId="4798" xr:uid="{00000000-0005-0000-0000-000088010000}"/>
    <cellStyle name="Calculation 2 12 7 3" xfId="5111" xr:uid="{00000000-0005-0000-0000-000089010000}"/>
    <cellStyle name="Calculation 2 12 7 4" xfId="2538" xr:uid="{00000000-0005-0000-0000-00008A010000}"/>
    <cellStyle name="Calculation 2 12 8" xfId="241" xr:uid="{00000000-0005-0000-0000-00008B010000}"/>
    <cellStyle name="Calculation 2 12 8 2" xfId="4799" xr:uid="{00000000-0005-0000-0000-00008C010000}"/>
    <cellStyle name="Calculation 2 12 8 3" xfId="5110" xr:uid="{00000000-0005-0000-0000-00008D010000}"/>
    <cellStyle name="Calculation 2 12 8 4" xfId="2539" xr:uid="{00000000-0005-0000-0000-00008E010000}"/>
    <cellStyle name="Calculation 2 12 9" xfId="242" xr:uid="{00000000-0005-0000-0000-00008F010000}"/>
    <cellStyle name="Calculation 2 12 9 2" xfId="4800" xr:uid="{00000000-0005-0000-0000-000090010000}"/>
    <cellStyle name="Calculation 2 12 9 3" xfId="5109" xr:uid="{00000000-0005-0000-0000-000091010000}"/>
    <cellStyle name="Calculation 2 12 9 4" xfId="2540" xr:uid="{00000000-0005-0000-0000-000092010000}"/>
    <cellStyle name="Calculation 2 13" xfId="243" xr:uid="{00000000-0005-0000-0000-000093010000}"/>
    <cellStyle name="Calculation 2 13 10" xfId="244" xr:uid="{00000000-0005-0000-0000-000094010000}"/>
    <cellStyle name="Calculation 2 13 10 2" xfId="4802" xr:uid="{00000000-0005-0000-0000-000095010000}"/>
    <cellStyle name="Calculation 2 13 10 3" xfId="5107" xr:uid="{00000000-0005-0000-0000-000096010000}"/>
    <cellStyle name="Calculation 2 13 10 4" xfId="2542" xr:uid="{00000000-0005-0000-0000-000097010000}"/>
    <cellStyle name="Calculation 2 13 11" xfId="245" xr:uid="{00000000-0005-0000-0000-000098010000}"/>
    <cellStyle name="Calculation 2 13 11 2" xfId="4803" xr:uid="{00000000-0005-0000-0000-000099010000}"/>
    <cellStyle name="Calculation 2 13 11 3" xfId="5106" xr:uid="{00000000-0005-0000-0000-00009A010000}"/>
    <cellStyle name="Calculation 2 13 11 4" xfId="2543" xr:uid="{00000000-0005-0000-0000-00009B010000}"/>
    <cellStyle name="Calculation 2 13 12" xfId="246" xr:uid="{00000000-0005-0000-0000-00009C010000}"/>
    <cellStyle name="Calculation 2 13 12 2" xfId="4804" xr:uid="{00000000-0005-0000-0000-00009D010000}"/>
    <cellStyle name="Calculation 2 13 12 3" xfId="5105" xr:uid="{00000000-0005-0000-0000-00009E010000}"/>
    <cellStyle name="Calculation 2 13 12 4" xfId="2544" xr:uid="{00000000-0005-0000-0000-00009F010000}"/>
    <cellStyle name="Calculation 2 13 13" xfId="247" xr:uid="{00000000-0005-0000-0000-0000A0010000}"/>
    <cellStyle name="Calculation 2 13 13 2" xfId="4805" xr:uid="{00000000-0005-0000-0000-0000A1010000}"/>
    <cellStyle name="Calculation 2 13 13 3" xfId="5104" xr:uid="{00000000-0005-0000-0000-0000A2010000}"/>
    <cellStyle name="Calculation 2 13 13 4" xfId="2545" xr:uid="{00000000-0005-0000-0000-0000A3010000}"/>
    <cellStyle name="Calculation 2 13 14" xfId="248" xr:uid="{00000000-0005-0000-0000-0000A4010000}"/>
    <cellStyle name="Calculation 2 13 14 2" xfId="4806" xr:uid="{00000000-0005-0000-0000-0000A5010000}"/>
    <cellStyle name="Calculation 2 13 14 3" xfId="5103" xr:uid="{00000000-0005-0000-0000-0000A6010000}"/>
    <cellStyle name="Calculation 2 13 14 4" xfId="2546" xr:uid="{00000000-0005-0000-0000-0000A7010000}"/>
    <cellStyle name="Calculation 2 13 15" xfId="249" xr:uid="{00000000-0005-0000-0000-0000A8010000}"/>
    <cellStyle name="Calculation 2 13 15 2" xfId="4807" xr:uid="{00000000-0005-0000-0000-0000A9010000}"/>
    <cellStyle name="Calculation 2 13 15 3" xfId="5102" xr:uid="{00000000-0005-0000-0000-0000AA010000}"/>
    <cellStyle name="Calculation 2 13 15 4" xfId="2547" xr:uid="{00000000-0005-0000-0000-0000AB010000}"/>
    <cellStyle name="Calculation 2 13 16" xfId="250" xr:uid="{00000000-0005-0000-0000-0000AC010000}"/>
    <cellStyle name="Calculation 2 13 16 2" xfId="4808" xr:uid="{00000000-0005-0000-0000-0000AD010000}"/>
    <cellStyle name="Calculation 2 13 16 3" xfId="5101" xr:uid="{00000000-0005-0000-0000-0000AE010000}"/>
    <cellStyle name="Calculation 2 13 16 4" xfId="2548" xr:uid="{00000000-0005-0000-0000-0000AF010000}"/>
    <cellStyle name="Calculation 2 13 17" xfId="251" xr:uid="{00000000-0005-0000-0000-0000B0010000}"/>
    <cellStyle name="Calculation 2 13 17 2" xfId="4809" xr:uid="{00000000-0005-0000-0000-0000B1010000}"/>
    <cellStyle name="Calculation 2 13 17 3" xfId="5100" xr:uid="{00000000-0005-0000-0000-0000B2010000}"/>
    <cellStyle name="Calculation 2 13 17 4" xfId="2549" xr:uid="{00000000-0005-0000-0000-0000B3010000}"/>
    <cellStyle name="Calculation 2 13 18" xfId="252" xr:uid="{00000000-0005-0000-0000-0000B4010000}"/>
    <cellStyle name="Calculation 2 13 18 2" xfId="4810" xr:uid="{00000000-0005-0000-0000-0000B5010000}"/>
    <cellStyle name="Calculation 2 13 18 3" xfId="5099" xr:uid="{00000000-0005-0000-0000-0000B6010000}"/>
    <cellStyle name="Calculation 2 13 18 4" xfId="2550" xr:uid="{00000000-0005-0000-0000-0000B7010000}"/>
    <cellStyle name="Calculation 2 13 19" xfId="253" xr:uid="{00000000-0005-0000-0000-0000B8010000}"/>
    <cellStyle name="Calculation 2 13 19 2" xfId="4811" xr:uid="{00000000-0005-0000-0000-0000B9010000}"/>
    <cellStyle name="Calculation 2 13 19 3" xfId="5098" xr:uid="{00000000-0005-0000-0000-0000BA010000}"/>
    <cellStyle name="Calculation 2 13 19 4" xfId="2551" xr:uid="{00000000-0005-0000-0000-0000BB010000}"/>
    <cellStyle name="Calculation 2 13 2" xfId="254" xr:uid="{00000000-0005-0000-0000-0000BC010000}"/>
    <cellStyle name="Calculation 2 13 2 2" xfId="4812" xr:uid="{00000000-0005-0000-0000-0000BD010000}"/>
    <cellStyle name="Calculation 2 13 2 3" xfId="5097" xr:uid="{00000000-0005-0000-0000-0000BE010000}"/>
    <cellStyle name="Calculation 2 13 2 4" xfId="2552" xr:uid="{00000000-0005-0000-0000-0000BF010000}"/>
    <cellStyle name="Calculation 2 13 20" xfId="255" xr:uid="{00000000-0005-0000-0000-0000C0010000}"/>
    <cellStyle name="Calculation 2 13 20 2" xfId="4813" xr:uid="{00000000-0005-0000-0000-0000C1010000}"/>
    <cellStyle name="Calculation 2 13 20 3" xfId="5096" xr:uid="{00000000-0005-0000-0000-0000C2010000}"/>
    <cellStyle name="Calculation 2 13 20 4" xfId="2553" xr:uid="{00000000-0005-0000-0000-0000C3010000}"/>
    <cellStyle name="Calculation 2 13 21" xfId="256" xr:uid="{00000000-0005-0000-0000-0000C4010000}"/>
    <cellStyle name="Calculation 2 13 21 2" xfId="4814" xr:uid="{00000000-0005-0000-0000-0000C5010000}"/>
    <cellStyle name="Calculation 2 13 21 3" xfId="5095" xr:uid="{00000000-0005-0000-0000-0000C6010000}"/>
    <cellStyle name="Calculation 2 13 21 4" xfId="2554" xr:uid="{00000000-0005-0000-0000-0000C7010000}"/>
    <cellStyle name="Calculation 2 13 22" xfId="257" xr:uid="{00000000-0005-0000-0000-0000C8010000}"/>
    <cellStyle name="Calculation 2 13 22 2" xfId="4815" xr:uid="{00000000-0005-0000-0000-0000C9010000}"/>
    <cellStyle name="Calculation 2 13 22 3" xfId="5094" xr:uid="{00000000-0005-0000-0000-0000CA010000}"/>
    <cellStyle name="Calculation 2 13 22 4" xfId="2555" xr:uid="{00000000-0005-0000-0000-0000CB010000}"/>
    <cellStyle name="Calculation 2 13 23" xfId="258" xr:uid="{00000000-0005-0000-0000-0000CC010000}"/>
    <cellStyle name="Calculation 2 13 23 2" xfId="4816" xr:uid="{00000000-0005-0000-0000-0000CD010000}"/>
    <cellStyle name="Calculation 2 13 23 3" xfId="5093" xr:uid="{00000000-0005-0000-0000-0000CE010000}"/>
    <cellStyle name="Calculation 2 13 23 4" xfId="2556" xr:uid="{00000000-0005-0000-0000-0000CF010000}"/>
    <cellStyle name="Calculation 2 13 24" xfId="4801" xr:uid="{00000000-0005-0000-0000-0000D0010000}"/>
    <cellStyle name="Calculation 2 13 25" xfId="5108" xr:uid="{00000000-0005-0000-0000-0000D1010000}"/>
    <cellStyle name="Calculation 2 13 26" xfId="2541" xr:uid="{00000000-0005-0000-0000-0000D2010000}"/>
    <cellStyle name="Calculation 2 13 3" xfId="259" xr:uid="{00000000-0005-0000-0000-0000D3010000}"/>
    <cellStyle name="Calculation 2 13 3 2" xfId="4817" xr:uid="{00000000-0005-0000-0000-0000D4010000}"/>
    <cellStyle name="Calculation 2 13 3 3" xfId="5092" xr:uid="{00000000-0005-0000-0000-0000D5010000}"/>
    <cellStyle name="Calculation 2 13 3 4" xfId="2557" xr:uid="{00000000-0005-0000-0000-0000D6010000}"/>
    <cellStyle name="Calculation 2 13 4" xfId="260" xr:uid="{00000000-0005-0000-0000-0000D7010000}"/>
    <cellStyle name="Calculation 2 13 4 2" xfId="4818" xr:uid="{00000000-0005-0000-0000-0000D8010000}"/>
    <cellStyle name="Calculation 2 13 4 3" xfId="5091" xr:uid="{00000000-0005-0000-0000-0000D9010000}"/>
    <cellStyle name="Calculation 2 13 4 4" xfId="2558" xr:uid="{00000000-0005-0000-0000-0000DA010000}"/>
    <cellStyle name="Calculation 2 13 5" xfId="261" xr:uid="{00000000-0005-0000-0000-0000DB010000}"/>
    <cellStyle name="Calculation 2 13 5 2" xfId="4819" xr:uid="{00000000-0005-0000-0000-0000DC010000}"/>
    <cellStyle name="Calculation 2 13 5 3" xfId="5090" xr:uid="{00000000-0005-0000-0000-0000DD010000}"/>
    <cellStyle name="Calculation 2 13 5 4" xfId="2559" xr:uid="{00000000-0005-0000-0000-0000DE010000}"/>
    <cellStyle name="Calculation 2 13 6" xfId="262" xr:uid="{00000000-0005-0000-0000-0000DF010000}"/>
    <cellStyle name="Calculation 2 13 6 2" xfId="4820" xr:uid="{00000000-0005-0000-0000-0000E0010000}"/>
    <cellStyle name="Calculation 2 13 6 3" xfId="5089" xr:uid="{00000000-0005-0000-0000-0000E1010000}"/>
    <cellStyle name="Calculation 2 13 6 4" xfId="2560" xr:uid="{00000000-0005-0000-0000-0000E2010000}"/>
    <cellStyle name="Calculation 2 13 7" xfId="263" xr:uid="{00000000-0005-0000-0000-0000E3010000}"/>
    <cellStyle name="Calculation 2 13 7 2" xfId="4821" xr:uid="{00000000-0005-0000-0000-0000E4010000}"/>
    <cellStyle name="Calculation 2 13 7 3" xfId="5088" xr:uid="{00000000-0005-0000-0000-0000E5010000}"/>
    <cellStyle name="Calculation 2 13 7 4" xfId="2561" xr:uid="{00000000-0005-0000-0000-0000E6010000}"/>
    <cellStyle name="Calculation 2 13 8" xfId="264" xr:uid="{00000000-0005-0000-0000-0000E7010000}"/>
    <cellStyle name="Calculation 2 13 8 2" xfId="4822" xr:uid="{00000000-0005-0000-0000-0000E8010000}"/>
    <cellStyle name="Calculation 2 13 8 3" xfId="5087" xr:uid="{00000000-0005-0000-0000-0000E9010000}"/>
    <cellStyle name="Calculation 2 13 8 4" xfId="2562" xr:uid="{00000000-0005-0000-0000-0000EA010000}"/>
    <cellStyle name="Calculation 2 13 9" xfId="265" xr:uid="{00000000-0005-0000-0000-0000EB010000}"/>
    <cellStyle name="Calculation 2 13 9 2" xfId="4823" xr:uid="{00000000-0005-0000-0000-0000EC010000}"/>
    <cellStyle name="Calculation 2 13 9 3" xfId="5086" xr:uid="{00000000-0005-0000-0000-0000ED010000}"/>
    <cellStyle name="Calculation 2 13 9 4" xfId="2563" xr:uid="{00000000-0005-0000-0000-0000EE010000}"/>
    <cellStyle name="Calculation 2 14" xfId="266" xr:uid="{00000000-0005-0000-0000-0000EF010000}"/>
    <cellStyle name="Calculation 2 14 10" xfId="267" xr:uid="{00000000-0005-0000-0000-0000F0010000}"/>
    <cellStyle name="Calculation 2 14 10 2" xfId="4825" xr:uid="{00000000-0005-0000-0000-0000F1010000}"/>
    <cellStyle name="Calculation 2 14 10 3" xfId="5084" xr:uid="{00000000-0005-0000-0000-0000F2010000}"/>
    <cellStyle name="Calculation 2 14 10 4" xfId="2565" xr:uid="{00000000-0005-0000-0000-0000F3010000}"/>
    <cellStyle name="Calculation 2 14 11" xfId="268" xr:uid="{00000000-0005-0000-0000-0000F4010000}"/>
    <cellStyle name="Calculation 2 14 11 2" xfId="4826" xr:uid="{00000000-0005-0000-0000-0000F5010000}"/>
    <cellStyle name="Calculation 2 14 11 3" xfId="5083" xr:uid="{00000000-0005-0000-0000-0000F6010000}"/>
    <cellStyle name="Calculation 2 14 11 4" xfId="2566" xr:uid="{00000000-0005-0000-0000-0000F7010000}"/>
    <cellStyle name="Calculation 2 14 12" xfId="269" xr:uid="{00000000-0005-0000-0000-0000F8010000}"/>
    <cellStyle name="Calculation 2 14 12 2" xfId="4827" xr:uid="{00000000-0005-0000-0000-0000F9010000}"/>
    <cellStyle name="Calculation 2 14 12 3" xfId="5082" xr:uid="{00000000-0005-0000-0000-0000FA010000}"/>
    <cellStyle name="Calculation 2 14 12 4" xfId="2567" xr:uid="{00000000-0005-0000-0000-0000FB010000}"/>
    <cellStyle name="Calculation 2 14 13" xfId="270" xr:uid="{00000000-0005-0000-0000-0000FC010000}"/>
    <cellStyle name="Calculation 2 14 13 2" xfId="4828" xr:uid="{00000000-0005-0000-0000-0000FD010000}"/>
    <cellStyle name="Calculation 2 14 13 3" xfId="5081" xr:uid="{00000000-0005-0000-0000-0000FE010000}"/>
    <cellStyle name="Calculation 2 14 13 4" xfId="2568" xr:uid="{00000000-0005-0000-0000-0000FF010000}"/>
    <cellStyle name="Calculation 2 14 14" xfId="271" xr:uid="{00000000-0005-0000-0000-000000020000}"/>
    <cellStyle name="Calculation 2 14 14 2" xfId="4829" xr:uid="{00000000-0005-0000-0000-000001020000}"/>
    <cellStyle name="Calculation 2 14 14 3" xfId="5080" xr:uid="{00000000-0005-0000-0000-000002020000}"/>
    <cellStyle name="Calculation 2 14 14 4" xfId="2569" xr:uid="{00000000-0005-0000-0000-000003020000}"/>
    <cellStyle name="Calculation 2 14 15" xfId="272" xr:uid="{00000000-0005-0000-0000-000004020000}"/>
    <cellStyle name="Calculation 2 14 15 2" xfId="4830" xr:uid="{00000000-0005-0000-0000-000005020000}"/>
    <cellStyle name="Calculation 2 14 15 3" xfId="5079" xr:uid="{00000000-0005-0000-0000-000006020000}"/>
    <cellStyle name="Calculation 2 14 15 4" xfId="2570" xr:uid="{00000000-0005-0000-0000-000007020000}"/>
    <cellStyle name="Calculation 2 14 16" xfId="273" xr:uid="{00000000-0005-0000-0000-000008020000}"/>
    <cellStyle name="Calculation 2 14 16 2" xfId="4831" xr:uid="{00000000-0005-0000-0000-000009020000}"/>
    <cellStyle name="Calculation 2 14 16 3" xfId="5078" xr:uid="{00000000-0005-0000-0000-00000A020000}"/>
    <cellStyle name="Calculation 2 14 16 4" xfId="2571" xr:uid="{00000000-0005-0000-0000-00000B020000}"/>
    <cellStyle name="Calculation 2 14 17" xfId="274" xr:uid="{00000000-0005-0000-0000-00000C020000}"/>
    <cellStyle name="Calculation 2 14 17 2" xfId="4832" xr:uid="{00000000-0005-0000-0000-00000D020000}"/>
    <cellStyle name="Calculation 2 14 17 3" xfId="4633" xr:uid="{00000000-0005-0000-0000-00000E020000}"/>
    <cellStyle name="Calculation 2 14 17 4" xfId="2572" xr:uid="{00000000-0005-0000-0000-00000F020000}"/>
    <cellStyle name="Calculation 2 14 18" xfId="275" xr:uid="{00000000-0005-0000-0000-000010020000}"/>
    <cellStyle name="Calculation 2 14 18 2" xfId="4833" xr:uid="{00000000-0005-0000-0000-000011020000}"/>
    <cellStyle name="Calculation 2 14 18 3" xfId="4632" xr:uid="{00000000-0005-0000-0000-000012020000}"/>
    <cellStyle name="Calculation 2 14 18 4" xfId="2573" xr:uid="{00000000-0005-0000-0000-000013020000}"/>
    <cellStyle name="Calculation 2 14 19" xfId="276" xr:uid="{00000000-0005-0000-0000-000014020000}"/>
    <cellStyle name="Calculation 2 14 19 2" xfId="4834" xr:uid="{00000000-0005-0000-0000-000015020000}"/>
    <cellStyle name="Calculation 2 14 19 3" xfId="4631" xr:uid="{00000000-0005-0000-0000-000016020000}"/>
    <cellStyle name="Calculation 2 14 19 4" xfId="2574" xr:uid="{00000000-0005-0000-0000-000017020000}"/>
    <cellStyle name="Calculation 2 14 2" xfId="277" xr:uid="{00000000-0005-0000-0000-000018020000}"/>
    <cellStyle name="Calculation 2 14 2 2" xfId="4835" xr:uid="{00000000-0005-0000-0000-000019020000}"/>
    <cellStyle name="Calculation 2 14 2 3" xfId="4630" xr:uid="{00000000-0005-0000-0000-00001A020000}"/>
    <cellStyle name="Calculation 2 14 2 4" xfId="2575" xr:uid="{00000000-0005-0000-0000-00001B020000}"/>
    <cellStyle name="Calculation 2 14 20" xfId="278" xr:uid="{00000000-0005-0000-0000-00001C020000}"/>
    <cellStyle name="Calculation 2 14 20 2" xfId="4836" xr:uid="{00000000-0005-0000-0000-00001D020000}"/>
    <cellStyle name="Calculation 2 14 20 3" xfId="4629" xr:uid="{00000000-0005-0000-0000-00001E020000}"/>
    <cellStyle name="Calculation 2 14 20 4" xfId="2576" xr:uid="{00000000-0005-0000-0000-00001F020000}"/>
    <cellStyle name="Calculation 2 14 21" xfId="279" xr:uid="{00000000-0005-0000-0000-000020020000}"/>
    <cellStyle name="Calculation 2 14 21 2" xfId="4837" xr:uid="{00000000-0005-0000-0000-000021020000}"/>
    <cellStyle name="Calculation 2 14 21 3" xfId="4645" xr:uid="{00000000-0005-0000-0000-000022020000}"/>
    <cellStyle name="Calculation 2 14 21 4" xfId="2577" xr:uid="{00000000-0005-0000-0000-000023020000}"/>
    <cellStyle name="Calculation 2 14 22" xfId="280" xr:uid="{00000000-0005-0000-0000-000024020000}"/>
    <cellStyle name="Calculation 2 14 22 2" xfId="4838" xr:uid="{00000000-0005-0000-0000-000025020000}"/>
    <cellStyle name="Calculation 2 14 22 3" xfId="5077" xr:uid="{00000000-0005-0000-0000-000026020000}"/>
    <cellStyle name="Calculation 2 14 22 4" xfId="2578" xr:uid="{00000000-0005-0000-0000-000027020000}"/>
    <cellStyle name="Calculation 2 14 23" xfId="281" xr:uid="{00000000-0005-0000-0000-000028020000}"/>
    <cellStyle name="Calculation 2 14 23 2" xfId="4839" xr:uid="{00000000-0005-0000-0000-000029020000}"/>
    <cellStyle name="Calculation 2 14 23 3" xfId="5076" xr:uid="{00000000-0005-0000-0000-00002A020000}"/>
    <cellStyle name="Calculation 2 14 23 4" xfId="2579" xr:uid="{00000000-0005-0000-0000-00002B020000}"/>
    <cellStyle name="Calculation 2 14 24" xfId="4824" xr:uid="{00000000-0005-0000-0000-00002C020000}"/>
    <cellStyle name="Calculation 2 14 25" xfId="5085" xr:uid="{00000000-0005-0000-0000-00002D020000}"/>
    <cellStyle name="Calculation 2 14 26" xfId="2564" xr:uid="{00000000-0005-0000-0000-00002E020000}"/>
    <cellStyle name="Calculation 2 14 3" xfId="282" xr:uid="{00000000-0005-0000-0000-00002F020000}"/>
    <cellStyle name="Calculation 2 14 3 2" xfId="4840" xr:uid="{00000000-0005-0000-0000-000030020000}"/>
    <cellStyle name="Calculation 2 14 3 3" xfId="4628" xr:uid="{00000000-0005-0000-0000-000031020000}"/>
    <cellStyle name="Calculation 2 14 3 4" xfId="2580" xr:uid="{00000000-0005-0000-0000-000032020000}"/>
    <cellStyle name="Calculation 2 14 4" xfId="283" xr:uid="{00000000-0005-0000-0000-000033020000}"/>
    <cellStyle name="Calculation 2 14 4 2" xfId="4841" xr:uid="{00000000-0005-0000-0000-000034020000}"/>
    <cellStyle name="Calculation 2 14 4 3" xfId="4644" xr:uid="{00000000-0005-0000-0000-000035020000}"/>
    <cellStyle name="Calculation 2 14 4 4" xfId="2581" xr:uid="{00000000-0005-0000-0000-000036020000}"/>
    <cellStyle name="Calculation 2 14 5" xfId="284" xr:uid="{00000000-0005-0000-0000-000037020000}"/>
    <cellStyle name="Calculation 2 14 5 2" xfId="4842" xr:uid="{00000000-0005-0000-0000-000038020000}"/>
    <cellStyle name="Calculation 2 14 5 3" xfId="4730" xr:uid="{00000000-0005-0000-0000-000039020000}"/>
    <cellStyle name="Calculation 2 14 5 4" xfId="2582" xr:uid="{00000000-0005-0000-0000-00003A020000}"/>
    <cellStyle name="Calculation 2 14 6" xfId="285" xr:uid="{00000000-0005-0000-0000-00003B020000}"/>
    <cellStyle name="Calculation 2 14 6 2" xfId="4843" xr:uid="{00000000-0005-0000-0000-00003C020000}"/>
    <cellStyle name="Calculation 2 14 6 3" xfId="4729" xr:uid="{00000000-0005-0000-0000-00003D020000}"/>
    <cellStyle name="Calculation 2 14 6 4" xfId="2583" xr:uid="{00000000-0005-0000-0000-00003E020000}"/>
    <cellStyle name="Calculation 2 14 7" xfId="286" xr:uid="{00000000-0005-0000-0000-00003F020000}"/>
    <cellStyle name="Calculation 2 14 7 2" xfId="4844" xr:uid="{00000000-0005-0000-0000-000040020000}"/>
    <cellStyle name="Calculation 2 14 7 3" xfId="4626" xr:uid="{00000000-0005-0000-0000-000041020000}"/>
    <cellStyle name="Calculation 2 14 7 4" xfId="2584" xr:uid="{00000000-0005-0000-0000-000042020000}"/>
    <cellStyle name="Calculation 2 14 8" xfId="287" xr:uid="{00000000-0005-0000-0000-000043020000}"/>
    <cellStyle name="Calculation 2 14 8 2" xfId="4845" xr:uid="{00000000-0005-0000-0000-000044020000}"/>
    <cellStyle name="Calculation 2 14 8 3" xfId="4728" xr:uid="{00000000-0005-0000-0000-000045020000}"/>
    <cellStyle name="Calculation 2 14 8 4" xfId="2585" xr:uid="{00000000-0005-0000-0000-000046020000}"/>
    <cellStyle name="Calculation 2 14 9" xfId="288" xr:uid="{00000000-0005-0000-0000-000047020000}"/>
    <cellStyle name="Calculation 2 14 9 2" xfId="4846" xr:uid="{00000000-0005-0000-0000-000048020000}"/>
    <cellStyle name="Calculation 2 14 9 3" xfId="4727" xr:uid="{00000000-0005-0000-0000-000049020000}"/>
    <cellStyle name="Calculation 2 14 9 4" xfId="2586" xr:uid="{00000000-0005-0000-0000-00004A020000}"/>
    <cellStyle name="Calculation 2 15" xfId="289" xr:uid="{00000000-0005-0000-0000-00004B020000}"/>
    <cellStyle name="Calculation 2 15 10" xfId="290" xr:uid="{00000000-0005-0000-0000-00004C020000}"/>
    <cellStyle name="Calculation 2 15 10 2" xfId="4848" xr:uid="{00000000-0005-0000-0000-00004D020000}"/>
    <cellStyle name="Calculation 2 15 10 3" xfId="4725" xr:uid="{00000000-0005-0000-0000-00004E020000}"/>
    <cellStyle name="Calculation 2 15 10 4" xfId="2588" xr:uid="{00000000-0005-0000-0000-00004F020000}"/>
    <cellStyle name="Calculation 2 15 11" xfId="291" xr:uid="{00000000-0005-0000-0000-000050020000}"/>
    <cellStyle name="Calculation 2 15 11 2" xfId="4849" xr:uid="{00000000-0005-0000-0000-000051020000}"/>
    <cellStyle name="Calculation 2 15 11 3" xfId="4724" xr:uid="{00000000-0005-0000-0000-000052020000}"/>
    <cellStyle name="Calculation 2 15 11 4" xfId="2589" xr:uid="{00000000-0005-0000-0000-000053020000}"/>
    <cellStyle name="Calculation 2 15 12" xfId="292" xr:uid="{00000000-0005-0000-0000-000054020000}"/>
    <cellStyle name="Calculation 2 15 12 2" xfId="4850" xr:uid="{00000000-0005-0000-0000-000055020000}"/>
    <cellStyle name="Calculation 2 15 12 3" xfId="4723" xr:uid="{00000000-0005-0000-0000-000056020000}"/>
    <cellStyle name="Calculation 2 15 12 4" xfId="2590" xr:uid="{00000000-0005-0000-0000-000057020000}"/>
    <cellStyle name="Calculation 2 15 13" xfId="293" xr:uid="{00000000-0005-0000-0000-000058020000}"/>
    <cellStyle name="Calculation 2 15 13 2" xfId="4851" xr:uid="{00000000-0005-0000-0000-000059020000}"/>
    <cellStyle name="Calculation 2 15 13 3" xfId="4722" xr:uid="{00000000-0005-0000-0000-00005A020000}"/>
    <cellStyle name="Calculation 2 15 13 4" xfId="2591" xr:uid="{00000000-0005-0000-0000-00005B020000}"/>
    <cellStyle name="Calculation 2 15 14" xfId="294" xr:uid="{00000000-0005-0000-0000-00005C020000}"/>
    <cellStyle name="Calculation 2 15 14 2" xfId="4852" xr:uid="{00000000-0005-0000-0000-00005D020000}"/>
    <cellStyle name="Calculation 2 15 14 3" xfId="4721" xr:uid="{00000000-0005-0000-0000-00005E020000}"/>
    <cellStyle name="Calculation 2 15 14 4" xfId="2592" xr:uid="{00000000-0005-0000-0000-00005F020000}"/>
    <cellStyle name="Calculation 2 15 15" xfId="295" xr:uid="{00000000-0005-0000-0000-000060020000}"/>
    <cellStyle name="Calculation 2 15 15 2" xfId="4853" xr:uid="{00000000-0005-0000-0000-000061020000}"/>
    <cellStyle name="Calculation 2 15 15 3" xfId="4625" xr:uid="{00000000-0005-0000-0000-000062020000}"/>
    <cellStyle name="Calculation 2 15 15 4" xfId="2593" xr:uid="{00000000-0005-0000-0000-000063020000}"/>
    <cellStyle name="Calculation 2 15 16" xfId="296" xr:uid="{00000000-0005-0000-0000-000064020000}"/>
    <cellStyle name="Calculation 2 15 16 2" xfId="4854" xr:uid="{00000000-0005-0000-0000-000065020000}"/>
    <cellStyle name="Calculation 2 15 16 3" xfId="4720" xr:uid="{00000000-0005-0000-0000-000066020000}"/>
    <cellStyle name="Calculation 2 15 16 4" xfId="2594" xr:uid="{00000000-0005-0000-0000-000067020000}"/>
    <cellStyle name="Calculation 2 15 17" xfId="297" xr:uid="{00000000-0005-0000-0000-000068020000}"/>
    <cellStyle name="Calculation 2 15 17 2" xfId="4855" xr:uid="{00000000-0005-0000-0000-000069020000}"/>
    <cellStyle name="Calculation 2 15 17 3" xfId="4719" xr:uid="{00000000-0005-0000-0000-00006A020000}"/>
    <cellStyle name="Calculation 2 15 17 4" xfId="2595" xr:uid="{00000000-0005-0000-0000-00006B020000}"/>
    <cellStyle name="Calculation 2 15 18" xfId="298" xr:uid="{00000000-0005-0000-0000-00006C020000}"/>
    <cellStyle name="Calculation 2 15 18 2" xfId="4856" xr:uid="{00000000-0005-0000-0000-00006D020000}"/>
    <cellStyle name="Calculation 2 15 18 3" xfId="4624" xr:uid="{00000000-0005-0000-0000-00006E020000}"/>
    <cellStyle name="Calculation 2 15 18 4" xfId="2596" xr:uid="{00000000-0005-0000-0000-00006F020000}"/>
    <cellStyle name="Calculation 2 15 19" xfId="299" xr:uid="{00000000-0005-0000-0000-000070020000}"/>
    <cellStyle name="Calculation 2 15 19 2" xfId="4857" xr:uid="{00000000-0005-0000-0000-000071020000}"/>
    <cellStyle name="Calculation 2 15 19 3" xfId="4718" xr:uid="{00000000-0005-0000-0000-000072020000}"/>
    <cellStyle name="Calculation 2 15 19 4" xfId="2597" xr:uid="{00000000-0005-0000-0000-000073020000}"/>
    <cellStyle name="Calculation 2 15 2" xfId="300" xr:uid="{00000000-0005-0000-0000-000074020000}"/>
    <cellStyle name="Calculation 2 15 2 2" xfId="4858" xr:uid="{00000000-0005-0000-0000-000075020000}"/>
    <cellStyle name="Calculation 2 15 2 3" xfId="4717" xr:uid="{00000000-0005-0000-0000-000076020000}"/>
    <cellStyle name="Calculation 2 15 2 4" xfId="2598" xr:uid="{00000000-0005-0000-0000-000077020000}"/>
    <cellStyle name="Calculation 2 15 20" xfId="301" xr:uid="{00000000-0005-0000-0000-000078020000}"/>
    <cellStyle name="Calculation 2 15 20 2" xfId="4859" xr:uid="{00000000-0005-0000-0000-000079020000}"/>
    <cellStyle name="Calculation 2 15 20 3" xfId="4623" xr:uid="{00000000-0005-0000-0000-00007A020000}"/>
    <cellStyle name="Calculation 2 15 20 4" xfId="2599" xr:uid="{00000000-0005-0000-0000-00007B020000}"/>
    <cellStyle name="Calculation 2 15 21" xfId="302" xr:uid="{00000000-0005-0000-0000-00007C020000}"/>
    <cellStyle name="Calculation 2 15 21 2" xfId="4860" xr:uid="{00000000-0005-0000-0000-00007D020000}"/>
    <cellStyle name="Calculation 2 15 21 3" xfId="4716" xr:uid="{00000000-0005-0000-0000-00007E020000}"/>
    <cellStyle name="Calculation 2 15 21 4" xfId="2600" xr:uid="{00000000-0005-0000-0000-00007F020000}"/>
    <cellStyle name="Calculation 2 15 22" xfId="303" xr:uid="{00000000-0005-0000-0000-000080020000}"/>
    <cellStyle name="Calculation 2 15 22 2" xfId="4861" xr:uid="{00000000-0005-0000-0000-000081020000}"/>
    <cellStyle name="Calculation 2 15 22 3" xfId="4715" xr:uid="{00000000-0005-0000-0000-000082020000}"/>
    <cellStyle name="Calculation 2 15 22 4" xfId="2601" xr:uid="{00000000-0005-0000-0000-000083020000}"/>
    <cellStyle name="Calculation 2 15 23" xfId="304" xr:uid="{00000000-0005-0000-0000-000084020000}"/>
    <cellStyle name="Calculation 2 15 23 2" xfId="4862" xr:uid="{00000000-0005-0000-0000-000085020000}"/>
    <cellStyle name="Calculation 2 15 23 3" xfId="4622" xr:uid="{00000000-0005-0000-0000-000086020000}"/>
    <cellStyle name="Calculation 2 15 23 4" xfId="2602" xr:uid="{00000000-0005-0000-0000-000087020000}"/>
    <cellStyle name="Calculation 2 15 24" xfId="4847" xr:uid="{00000000-0005-0000-0000-000088020000}"/>
    <cellStyle name="Calculation 2 15 25" xfId="4726" xr:uid="{00000000-0005-0000-0000-000089020000}"/>
    <cellStyle name="Calculation 2 15 26" xfId="2587" xr:uid="{00000000-0005-0000-0000-00008A020000}"/>
    <cellStyle name="Calculation 2 15 3" xfId="305" xr:uid="{00000000-0005-0000-0000-00008B020000}"/>
    <cellStyle name="Calculation 2 15 3 2" xfId="4863" xr:uid="{00000000-0005-0000-0000-00008C020000}"/>
    <cellStyle name="Calculation 2 15 3 3" xfId="4714" xr:uid="{00000000-0005-0000-0000-00008D020000}"/>
    <cellStyle name="Calculation 2 15 3 4" xfId="2603" xr:uid="{00000000-0005-0000-0000-00008E020000}"/>
    <cellStyle name="Calculation 2 15 4" xfId="306" xr:uid="{00000000-0005-0000-0000-00008F020000}"/>
    <cellStyle name="Calculation 2 15 4 2" xfId="4864" xr:uid="{00000000-0005-0000-0000-000090020000}"/>
    <cellStyle name="Calculation 2 15 4 3" xfId="4713" xr:uid="{00000000-0005-0000-0000-000091020000}"/>
    <cellStyle name="Calculation 2 15 4 4" xfId="2604" xr:uid="{00000000-0005-0000-0000-000092020000}"/>
    <cellStyle name="Calculation 2 15 5" xfId="307" xr:uid="{00000000-0005-0000-0000-000093020000}"/>
    <cellStyle name="Calculation 2 15 5 2" xfId="4865" xr:uid="{00000000-0005-0000-0000-000094020000}"/>
    <cellStyle name="Calculation 2 15 5 3" xfId="4621" xr:uid="{00000000-0005-0000-0000-000095020000}"/>
    <cellStyle name="Calculation 2 15 5 4" xfId="2605" xr:uid="{00000000-0005-0000-0000-000096020000}"/>
    <cellStyle name="Calculation 2 15 6" xfId="308" xr:uid="{00000000-0005-0000-0000-000097020000}"/>
    <cellStyle name="Calculation 2 15 6 2" xfId="4866" xr:uid="{00000000-0005-0000-0000-000098020000}"/>
    <cellStyle name="Calculation 2 15 6 3" xfId="4712" xr:uid="{00000000-0005-0000-0000-000099020000}"/>
    <cellStyle name="Calculation 2 15 6 4" xfId="2606" xr:uid="{00000000-0005-0000-0000-00009A020000}"/>
    <cellStyle name="Calculation 2 15 7" xfId="309" xr:uid="{00000000-0005-0000-0000-00009B020000}"/>
    <cellStyle name="Calculation 2 15 7 2" xfId="4867" xr:uid="{00000000-0005-0000-0000-00009C020000}"/>
    <cellStyle name="Calculation 2 15 7 3" xfId="4711" xr:uid="{00000000-0005-0000-0000-00009D020000}"/>
    <cellStyle name="Calculation 2 15 7 4" xfId="2607" xr:uid="{00000000-0005-0000-0000-00009E020000}"/>
    <cellStyle name="Calculation 2 15 8" xfId="310" xr:uid="{00000000-0005-0000-0000-00009F020000}"/>
    <cellStyle name="Calculation 2 15 8 2" xfId="4868" xr:uid="{00000000-0005-0000-0000-0000A0020000}"/>
    <cellStyle name="Calculation 2 15 8 3" xfId="4620" xr:uid="{00000000-0005-0000-0000-0000A1020000}"/>
    <cellStyle name="Calculation 2 15 8 4" xfId="2608" xr:uid="{00000000-0005-0000-0000-0000A2020000}"/>
    <cellStyle name="Calculation 2 15 9" xfId="311" xr:uid="{00000000-0005-0000-0000-0000A3020000}"/>
    <cellStyle name="Calculation 2 15 9 2" xfId="4869" xr:uid="{00000000-0005-0000-0000-0000A4020000}"/>
    <cellStyle name="Calculation 2 15 9 3" xfId="4710" xr:uid="{00000000-0005-0000-0000-0000A5020000}"/>
    <cellStyle name="Calculation 2 15 9 4" xfId="2609" xr:uid="{00000000-0005-0000-0000-0000A6020000}"/>
    <cellStyle name="Calculation 2 16" xfId="312" xr:uid="{00000000-0005-0000-0000-0000A7020000}"/>
    <cellStyle name="Calculation 2 16 2" xfId="4870" xr:uid="{00000000-0005-0000-0000-0000A8020000}"/>
    <cellStyle name="Calculation 2 16 3" xfId="4709" xr:uid="{00000000-0005-0000-0000-0000A9020000}"/>
    <cellStyle name="Calculation 2 16 4" xfId="2610" xr:uid="{00000000-0005-0000-0000-0000AA020000}"/>
    <cellStyle name="Calculation 2 17" xfId="313" xr:uid="{00000000-0005-0000-0000-0000AB020000}"/>
    <cellStyle name="Calculation 2 17 2" xfId="4871" xr:uid="{00000000-0005-0000-0000-0000AC020000}"/>
    <cellStyle name="Calculation 2 17 3" xfId="4708" xr:uid="{00000000-0005-0000-0000-0000AD020000}"/>
    <cellStyle name="Calculation 2 17 4" xfId="2611" xr:uid="{00000000-0005-0000-0000-0000AE020000}"/>
    <cellStyle name="Calculation 2 18" xfId="314" xr:uid="{00000000-0005-0000-0000-0000AF020000}"/>
    <cellStyle name="Calculation 2 18 2" xfId="4872" xr:uid="{00000000-0005-0000-0000-0000B0020000}"/>
    <cellStyle name="Calculation 2 18 3" xfId="4707" xr:uid="{00000000-0005-0000-0000-0000B1020000}"/>
    <cellStyle name="Calculation 2 18 4" xfId="2612" xr:uid="{00000000-0005-0000-0000-0000B2020000}"/>
    <cellStyle name="Calculation 2 19" xfId="315" xr:uid="{00000000-0005-0000-0000-0000B3020000}"/>
    <cellStyle name="Calculation 2 19 2" xfId="4873" xr:uid="{00000000-0005-0000-0000-0000B4020000}"/>
    <cellStyle name="Calculation 2 19 3" xfId="4706" xr:uid="{00000000-0005-0000-0000-0000B5020000}"/>
    <cellStyle name="Calculation 2 19 4" xfId="2613" xr:uid="{00000000-0005-0000-0000-0000B6020000}"/>
    <cellStyle name="Calculation 2 2" xfId="316" xr:uid="{00000000-0005-0000-0000-0000B7020000}"/>
    <cellStyle name="Calculation 2 2 10" xfId="317" xr:uid="{00000000-0005-0000-0000-0000B8020000}"/>
    <cellStyle name="Calculation 2 2 10 2" xfId="4875" xr:uid="{00000000-0005-0000-0000-0000B9020000}"/>
    <cellStyle name="Calculation 2 2 10 3" xfId="4704" xr:uid="{00000000-0005-0000-0000-0000BA020000}"/>
    <cellStyle name="Calculation 2 2 10 4" xfId="2615" xr:uid="{00000000-0005-0000-0000-0000BB020000}"/>
    <cellStyle name="Calculation 2 2 11" xfId="318" xr:uid="{00000000-0005-0000-0000-0000BC020000}"/>
    <cellStyle name="Calculation 2 2 11 2" xfId="4876" xr:uid="{00000000-0005-0000-0000-0000BD020000}"/>
    <cellStyle name="Calculation 2 2 11 3" xfId="4703" xr:uid="{00000000-0005-0000-0000-0000BE020000}"/>
    <cellStyle name="Calculation 2 2 11 4" xfId="2616" xr:uid="{00000000-0005-0000-0000-0000BF020000}"/>
    <cellStyle name="Calculation 2 2 12" xfId="319" xr:uid="{00000000-0005-0000-0000-0000C0020000}"/>
    <cellStyle name="Calculation 2 2 12 2" xfId="4877" xr:uid="{00000000-0005-0000-0000-0000C1020000}"/>
    <cellStyle name="Calculation 2 2 12 3" xfId="4619" xr:uid="{00000000-0005-0000-0000-0000C2020000}"/>
    <cellStyle name="Calculation 2 2 12 4" xfId="2617" xr:uid="{00000000-0005-0000-0000-0000C3020000}"/>
    <cellStyle name="Calculation 2 2 13" xfId="320" xr:uid="{00000000-0005-0000-0000-0000C4020000}"/>
    <cellStyle name="Calculation 2 2 13 2" xfId="4878" xr:uid="{00000000-0005-0000-0000-0000C5020000}"/>
    <cellStyle name="Calculation 2 2 13 3" xfId="4702" xr:uid="{00000000-0005-0000-0000-0000C6020000}"/>
    <cellStyle name="Calculation 2 2 13 4" xfId="2618" xr:uid="{00000000-0005-0000-0000-0000C7020000}"/>
    <cellStyle name="Calculation 2 2 14" xfId="321" xr:uid="{00000000-0005-0000-0000-0000C8020000}"/>
    <cellStyle name="Calculation 2 2 14 2" xfId="4879" xr:uid="{00000000-0005-0000-0000-0000C9020000}"/>
    <cellStyle name="Calculation 2 2 14 3" xfId="4701" xr:uid="{00000000-0005-0000-0000-0000CA020000}"/>
    <cellStyle name="Calculation 2 2 14 4" xfId="2619" xr:uid="{00000000-0005-0000-0000-0000CB020000}"/>
    <cellStyle name="Calculation 2 2 15" xfId="322" xr:uid="{00000000-0005-0000-0000-0000CC020000}"/>
    <cellStyle name="Calculation 2 2 15 2" xfId="4880" xr:uid="{00000000-0005-0000-0000-0000CD020000}"/>
    <cellStyle name="Calculation 2 2 15 3" xfId="4618" xr:uid="{00000000-0005-0000-0000-0000CE020000}"/>
    <cellStyle name="Calculation 2 2 15 4" xfId="2620" xr:uid="{00000000-0005-0000-0000-0000CF020000}"/>
    <cellStyle name="Calculation 2 2 16" xfId="323" xr:uid="{00000000-0005-0000-0000-0000D0020000}"/>
    <cellStyle name="Calculation 2 2 16 2" xfId="4881" xr:uid="{00000000-0005-0000-0000-0000D1020000}"/>
    <cellStyle name="Calculation 2 2 16 3" xfId="4700" xr:uid="{00000000-0005-0000-0000-0000D2020000}"/>
    <cellStyle name="Calculation 2 2 16 4" xfId="2621" xr:uid="{00000000-0005-0000-0000-0000D3020000}"/>
    <cellStyle name="Calculation 2 2 17" xfId="324" xr:uid="{00000000-0005-0000-0000-0000D4020000}"/>
    <cellStyle name="Calculation 2 2 17 2" xfId="4882" xr:uid="{00000000-0005-0000-0000-0000D5020000}"/>
    <cellStyle name="Calculation 2 2 17 3" xfId="4699" xr:uid="{00000000-0005-0000-0000-0000D6020000}"/>
    <cellStyle name="Calculation 2 2 17 4" xfId="2622" xr:uid="{00000000-0005-0000-0000-0000D7020000}"/>
    <cellStyle name="Calculation 2 2 18" xfId="325" xr:uid="{00000000-0005-0000-0000-0000D8020000}"/>
    <cellStyle name="Calculation 2 2 18 2" xfId="4883" xr:uid="{00000000-0005-0000-0000-0000D9020000}"/>
    <cellStyle name="Calculation 2 2 18 3" xfId="4617" xr:uid="{00000000-0005-0000-0000-0000DA020000}"/>
    <cellStyle name="Calculation 2 2 18 4" xfId="2623" xr:uid="{00000000-0005-0000-0000-0000DB020000}"/>
    <cellStyle name="Calculation 2 2 19" xfId="326" xr:uid="{00000000-0005-0000-0000-0000DC020000}"/>
    <cellStyle name="Calculation 2 2 19 2" xfId="4884" xr:uid="{00000000-0005-0000-0000-0000DD020000}"/>
    <cellStyle name="Calculation 2 2 19 3" xfId="4698" xr:uid="{00000000-0005-0000-0000-0000DE020000}"/>
    <cellStyle name="Calculation 2 2 19 4" xfId="2624" xr:uid="{00000000-0005-0000-0000-0000DF020000}"/>
    <cellStyle name="Calculation 2 2 2" xfId="327" xr:uid="{00000000-0005-0000-0000-0000E0020000}"/>
    <cellStyle name="Calculation 2 2 2 2" xfId="4885" xr:uid="{00000000-0005-0000-0000-0000E1020000}"/>
    <cellStyle name="Calculation 2 2 2 3" xfId="4697" xr:uid="{00000000-0005-0000-0000-0000E2020000}"/>
    <cellStyle name="Calculation 2 2 2 4" xfId="2625" xr:uid="{00000000-0005-0000-0000-0000E3020000}"/>
    <cellStyle name="Calculation 2 2 20" xfId="328" xr:uid="{00000000-0005-0000-0000-0000E4020000}"/>
    <cellStyle name="Calculation 2 2 20 2" xfId="4886" xr:uid="{00000000-0005-0000-0000-0000E5020000}"/>
    <cellStyle name="Calculation 2 2 20 3" xfId="4616" xr:uid="{00000000-0005-0000-0000-0000E6020000}"/>
    <cellStyle name="Calculation 2 2 20 4" xfId="2626" xr:uid="{00000000-0005-0000-0000-0000E7020000}"/>
    <cellStyle name="Calculation 2 2 21" xfId="329" xr:uid="{00000000-0005-0000-0000-0000E8020000}"/>
    <cellStyle name="Calculation 2 2 21 2" xfId="4887" xr:uid="{00000000-0005-0000-0000-0000E9020000}"/>
    <cellStyle name="Calculation 2 2 21 3" xfId="4696" xr:uid="{00000000-0005-0000-0000-0000EA020000}"/>
    <cellStyle name="Calculation 2 2 21 4" xfId="2627" xr:uid="{00000000-0005-0000-0000-0000EB020000}"/>
    <cellStyle name="Calculation 2 2 22" xfId="330" xr:uid="{00000000-0005-0000-0000-0000EC020000}"/>
    <cellStyle name="Calculation 2 2 22 2" xfId="4888" xr:uid="{00000000-0005-0000-0000-0000ED020000}"/>
    <cellStyle name="Calculation 2 2 22 3" xfId="4695" xr:uid="{00000000-0005-0000-0000-0000EE020000}"/>
    <cellStyle name="Calculation 2 2 22 4" xfId="2628" xr:uid="{00000000-0005-0000-0000-0000EF020000}"/>
    <cellStyle name="Calculation 2 2 23" xfId="331" xr:uid="{00000000-0005-0000-0000-0000F0020000}"/>
    <cellStyle name="Calculation 2 2 23 2" xfId="4889" xr:uid="{00000000-0005-0000-0000-0000F1020000}"/>
    <cellStyle name="Calculation 2 2 23 3" xfId="4615" xr:uid="{00000000-0005-0000-0000-0000F2020000}"/>
    <cellStyle name="Calculation 2 2 23 4" xfId="2629" xr:uid="{00000000-0005-0000-0000-0000F3020000}"/>
    <cellStyle name="Calculation 2 2 24" xfId="4874" xr:uid="{00000000-0005-0000-0000-0000F4020000}"/>
    <cellStyle name="Calculation 2 2 25" xfId="4705" xr:uid="{00000000-0005-0000-0000-0000F5020000}"/>
    <cellStyle name="Calculation 2 2 26" xfId="2614" xr:uid="{00000000-0005-0000-0000-0000F6020000}"/>
    <cellStyle name="Calculation 2 2 3" xfId="332" xr:uid="{00000000-0005-0000-0000-0000F7020000}"/>
    <cellStyle name="Calculation 2 2 3 2" xfId="4890" xr:uid="{00000000-0005-0000-0000-0000F8020000}"/>
    <cellStyle name="Calculation 2 2 3 3" xfId="4694" xr:uid="{00000000-0005-0000-0000-0000F9020000}"/>
    <cellStyle name="Calculation 2 2 3 4" xfId="2630" xr:uid="{00000000-0005-0000-0000-0000FA020000}"/>
    <cellStyle name="Calculation 2 2 4" xfId="333" xr:uid="{00000000-0005-0000-0000-0000FB020000}"/>
    <cellStyle name="Calculation 2 2 4 2" xfId="4891" xr:uid="{00000000-0005-0000-0000-0000FC020000}"/>
    <cellStyle name="Calculation 2 2 4 3" xfId="4693" xr:uid="{00000000-0005-0000-0000-0000FD020000}"/>
    <cellStyle name="Calculation 2 2 4 4" xfId="2631" xr:uid="{00000000-0005-0000-0000-0000FE020000}"/>
    <cellStyle name="Calculation 2 2 5" xfId="334" xr:uid="{00000000-0005-0000-0000-0000FF020000}"/>
    <cellStyle name="Calculation 2 2 5 2" xfId="4892" xr:uid="{00000000-0005-0000-0000-000000030000}"/>
    <cellStyle name="Calculation 2 2 5 3" xfId="4614" xr:uid="{00000000-0005-0000-0000-000001030000}"/>
    <cellStyle name="Calculation 2 2 5 4" xfId="2632" xr:uid="{00000000-0005-0000-0000-000002030000}"/>
    <cellStyle name="Calculation 2 2 6" xfId="335" xr:uid="{00000000-0005-0000-0000-000003030000}"/>
    <cellStyle name="Calculation 2 2 6 2" xfId="4893" xr:uid="{00000000-0005-0000-0000-000004030000}"/>
    <cellStyle name="Calculation 2 2 6 3" xfId="4692" xr:uid="{00000000-0005-0000-0000-000005030000}"/>
    <cellStyle name="Calculation 2 2 6 4" xfId="2633" xr:uid="{00000000-0005-0000-0000-000006030000}"/>
    <cellStyle name="Calculation 2 2 7" xfId="336" xr:uid="{00000000-0005-0000-0000-000007030000}"/>
    <cellStyle name="Calculation 2 2 7 2" xfId="4894" xr:uid="{00000000-0005-0000-0000-000008030000}"/>
    <cellStyle name="Calculation 2 2 7 3" xfId="4691" xr:uid="{00000000-0005-0000-0000-000009030000}"/>
    <cellStyle name="Calculation 2 2 7 4" xfId="2634" xr:uid="{00000000-0005-0000-0000-00000A030000}"/>
    <cellStyle name="Calculation 2 2 8" xfId="337" xr:uid="{00000000-0005-0000-0000-00000B030000}"/>
    <cellStyle name="Calculation 2 2 8 2" xfId="4895" xr:uid="{00000000-0005-0000-0000-00000C030000}"/>
    <cellStyle name="Calculation 2 2 8 3" xfId="4690" xr:uid="{00000000-0005-0000-0000-00000D030000}"/>
    <cellStyle name="Calculation 2 2 8 4" xfId="2635" xr:uid="{00000000-0005-0000-0000-00000E030000}"/>
    <cellStyle name="Calculation 2 2 9" xfId="338" xr:uid="{00000000-0005-0000-0000-00000F030000}"/>
    <cellStyle name="Calculation 2 2 9 2" xfId="4896" xr:uid="{00000000-0005-0000-0000-000010030000}"/>
    <cellStyle name="Calculation 2 2 9 3" xfId="4689" xr:uid="{00000000-0005-0000-0000-000011030000}"/>
    <cellStyle name="Calculation 2 2 9 4" xfId="2636" xr:uid="{00000000-0005-0000-0000-000012030000}"/>
    <cellStyle name="Calculation 2 20" xfId="339" xr:uid="{00000000-0005-0000-0000-000013030000}"/>
    <cellStyle name="Calculation 2 20 2" xfId="4897" xr:uid="{00000000-0005-0000-0000-000014030000}"/>
    <cellStyle name="Calculation 2 20 3" xfId="4688" xr:uid="{00000000-0005-0000-0000-000015030000}"/>
    <cellStyle name="Calculation 2 20 4" xfId="2637" xr:uid="{00000000-0005-0000-0000-000016030000}"/>
    <cellStyle name="Calculation 2 21" xfId="340" xr:uid="{00000000-0005-0000-0000-000017030000}"/>
    <cellStyle name="Calculation 2 21 2" xfId="4898" xr:uid="{00000000-0005-0000-0000-000018030000}"/>
    <cellStyle name="Calculation 2 21 3" xfId="4687" xr:uid="{00000000-0005-0000-0000-000019030000}"/>
    <cellStyle name="Calculation 2 21 4" xfId="2638" xr:uid="{00000000-0005-0000-0000-00001A030000}"/>
    <cellStyle name="Calculation 2 22" xfId="341" xr:uid="{00000000-0005-0000-0000-00001B030000}"/>
    <cellStyle name="Calculation 2 22 2" xfId="4899" xr:uid="{00000000-0005-0000-0000-00001C030000}"/>
    <cellStyle name="Calculation 2 22 3" xfId="4686" xr:uid="{00000000-0005-0000-0000-00001D030000}"/>
    <cellStyle name="Calculation 2 22 4" xfId="2639" xr:uid="{00000000-0005-0000-0000-00001E030000}"/>
    <cellStyle name="Calculation 2 23" xfId="342" xr:uid="{00000000-0005-0000-0000-00001F030000}"/>
    <cellStyle name="Calculation 2 23 2" xfId="4900" xr:uid="{00000000-0005-0000-0000-000020030000}"/>
    <cellStyle name="Calculation 2 23 3" xfId="4685" xr:uid="{00000000-0005-0000-0000-000021030000}"/>
    <cellStyle name="Calculation 2 23 4" xfId="2640" xr:uid="{00000000-0005-0000-0000-000022030000}"/>
    <cellStyle name="Calculation 2 24" xfId="343" xr:uid="{00000000-0005-0000-0000-000023030000}"/>
    <cellStyle name="Calculation 2 24 2" xfId="4901" xr:uid="{00000000-0005-0000-0000-000024030000}"/>
    <cellStyle name="Calculation 2 24 3" xfId="4613" xr:uid="{00000000-0005-0000-0000-000025030000}"/>
    <cellStyle name="Calculation 2 24 4" xfId="2641" xr:uid="{00000000-0005-0000-0000-000026030000}"/>
    <cellStyle name="Calculation 2 25" xfId="344" xr:uid="{00000000-0005-0000-0000-000027030000}"/>
    <cellStyle name="Calculation 2 25 2" xfId="4902" xr:uid="{00000000-0005-0000-0000-000028030000}"/>
    <cellStyle name="Calculation 2 25 3" xfId="4684" xr:uid="{00000000-0005-0000-0000-000029030000}"/>
    <cellStyle name="Calculation 2 25 4" xfId="2642" xr:uid="{00000000-0005-0000-0000-00002A030000}"/>
    <cellStyle name="Calculation 2 26" xfId="345" xr:uid="{00000000-0005-0000-0000-00002B030000}"/>
    <cellStyle name="Calculation 2 26 2" xfId="4903" xr:uid="{00000000-0005-0000-0000-00002C030000}"/>
    <cellStyle name="Calculation 2 26 3" xfId="4683" xr:uid="{00000000-0005-0000-0000-00002D030000}"/>
    <cellStyle name="Calculation 2 26 4" xfId="2643" xr:uid="{00000000-0005-0000-0000-00002E030000}"/>
    <cellStyle name="Calculation 2 27" xfId="346" xr:uid="{00000000-0005-0000-0000-00002F030000}"/>
    <cellStyle name="Calculation 2 27 2" xfId="4904" xr:uid="{00000000-0005-0000-0000-000030030000}"/>
    <cellStyle name="Calculation 2 27 3" xfId="4612" xr:uid="{00000000-0005-0000-0000-000031030000}"/>
    <cellStyle name="Calculation 2 27 4" xfId="2644" xr:uid="{00000000-0005-0000-0000-000032030000}"/>
    <cellStyle name="Calculation 2 28" xfId="347" xr:uid="{00000000-0005-0000-0000-000033030000}"/>
    <cellStyle name="Calculation 2 28 2" xfId="4905" xr:uid="{00000000-0005-0000-0000-000034030000}"/>
    <cellStyle name="Calculation 2 28 3" xfId="4682" xr:uid="{00000000-0005-0000-0000-000035030000}"/>
    <cellStyle name="Calculation 2 28 4" xfId="2645" xr:uid="{00000000-0005-0000-0000-000036030000}"/>
    <cellStyle name="Calculation 2 29" xfId="348" xr:uid="{00000000-0005-0000-0000-000037030000}"/>
    <cellStyle name="Calculation 2 29 2" xfId="4906" xr:uid="{00000000-0005-0000-0000-000038030000}"/>
    <cellStyle name="Calculation 2 29 3" xfId="4681" xr:uid="{00000000-0005-0000-0000-000039030000}"/>
    <cellStyle name="Calculation 2 29 4" xfId="2646" xr:uid="{00000000-0005-0000-0000-00003A030000}"/>
    <cellStyle name="Calculation 2 3" xfId="349" xr:uid="{00000000-0005-0000-0000-00003B030000}"/>
    <cellStyle name="Calculation 2 3 10" xfId="350" xr:uid="{00000000-0005-0000-0000-00003C030000}"/>
    <cellStyle name="Calculation 2 3 10 2" xfId="4908" xr:uid="{00000000-0005-0000-0000-00003D030000}"/>
    <cellStyle name="Calculation 2 3 10 3" xfId="4680" xr:uid="{00000000-0005-0000-0000-00003E030000}"/>
    <cellStyle name="Calculation 2 3 10 4" xfId="2648" xr:uid="{00000000-0005-0000-0000-00003F030000}"/>
    <cellStyle name="Calculation 2 3 11" xfId="351" xr:uid="{00000000-0005-0000-0000-000040030000}"/>
    <cellStyle name="Calculation 2 3 11 2" xfId="4909" xr:uid="{00000000-0005-0000-0000-000041030000}"/>
    <cellStyle name="Calculation 2 3 11 3" xfId="4679" xr:uid="{00000000-0005-0000-0000-000042030000}"/>
    <cellStyle name="Calculation 2 3 11 4" xfId="2649" xr:uid="{00000000-0005-0000-0000-000043030000}"/>
    <cellStyle name="Calculation 2 3 12" xfId="352" xr:uid="{00000000-0005-0000-0000-000044030000}"/>
    <cellStyle name="Calculation 2 3 12 2" xfId="4910" xr:uid="{00000000-0005-0000-0000-000045030000}"/>
    <cellStyle name="Calculation 2 3 12 3" xfId="4610" xr:uid="{00000000-0005-0000-0000-000046030000}"/>
    <cellStyle name="Calculation 2 3 12 4" xfId="2650" xr:uid="{00000000-0005-0000-0000-000047030000}"/>
    <cellStyle name="Calculation 2 3 13" xfId="353" xr:uid="{00000000-0005-0000-0000-000048030000}"/>
    <cellStyle name="Calculation 2 3 13 2" xfId="4911" xr:uid="{00000000-0005-0000-0000-000049030000}"/>
    <cellStyle name="Calculation 2 3 13 3" xfId="4678" xr:uid="{00000000-0005-0000-0000-00004A030000}"/>
    <cellStyle name="Calculation 2 3 13 4" xfId="2651" xr:uid="{00000000-0005-0000-0000-00004B030000}"/>
    <cellStyle name="Calculation 2 3 14" xfId="354" xr:uid="{00000000-0005-0000-0000-00004C030000}"/>
    <cellStyle name="Calculation 2 3 14 2" xfId="4912" xr:uid="{00000000-0005-0000-0000-00004D030000}"/>
    <cellStyle name="Calculation 2 3 14 3" xfId="4677" xr:uid="{00000000-0005-0000-0000-00004E030000}"/>
    <cellStyle name="Calculation 2 3 14 4" xfId="2652" xr:uid="{00000000-0005-0000-0000-00004F030000}"/>
    <cellStyle name="Calculation 2 3 15" xfId="355" xr:uid="{00000000-0005-0000-0000-000050030000}"/>
    <cellStyle name="Calculation 2 3 15 2" xfId="4913" xr:uid="{00000000-0005-0000-0000-000051030000}"/>
    <cellStyle name="Calculation 2 3 15 3" xfId="4609" xr:uid="{00000000-0005-0000-0000-000052030000}"/>
    <cellStyle name="Calculation 2 3 15 4" xfId="2653" xr:uid="{00000000-0005-0000-0000-000053030000}"/>
    <cellStyle name="Calculation 2 3 16" xfId="356" xr:uid="{00000000-0005-0000-0000-000054030000}"/>
    <cellStyle name="Calculation 2 3 16 2" xfId="4914" xr:uid="{00000000-0005-0000-0000-000055030000}"/>
    <cellStyle name="Calculation 2 3 16 3" xfId="4676" xr:uid="{00000000-0005-0000-0000-000056030000}"/>
    <cellStyle name="Calculation 2 3 16 4" xfId="2654" xr:uid="{00000000-0005-0000-0000-000057030000}"/>
    <cellStyle name="Calculation 2 3 17" xfId="357" xr:uid="{00000000-0005-0000-0000-000058030000}"/>
    <cellStyle name="Calculation 2 3 17 2" xfId="4915" xr:uid="{00000000-0005-0000-0000-000059030000}"/>
    <cellStyle name="Calculation 2 3 17 3" xfId="4675" xr:uid="{00000000-0005-0000-0000-00005A030000}"/>
    <cellStyle name="Calculation 2 3 17 4" xfId="2655" xr:uid="{00000000-0005-0000-0000-00005B030000}"/>
    <cellStyle name="Calculation 2 3 18" xfId="358" xr:uid="{00000000-0005-0000-0000-00005C030000}"/>
    <cellStyle name="Calculation 2 3 18 2" xfId="4916" xr:uid="{00000000-0005-0000-0000-00005D030000}"/>
    <cellStyle name="Calculation 2 3 18 3" xfId="4608" xr:uid="{00000000-0005-0000-0000-00005E030000}"/>
    <cellStyle name="Calculation 2 3 18 4" xfId="2656" xr:uid="{00000000-0005-0000-0000-00005F030000}"/>
    <cellStyle name="Calculation 2 3 19" xfId="359" xr:uid="{00000000-0005-0000-0000-000060030000}"/>
    <cellStyle name="Calculation 2 3 19 2" xfId="4917" xr:uid="{00000000-0005-0000-0000-000061030000}"/>
    <cellStyle name="Calculation 2 3 19 3" xfId="4674" xr:uid="{00000000-0005-0000-0000-000062030000}"/>
    <cellStyle name="Calculation 2 3 19 4" xfId="2657" xr:uid="{00000000-0005-0000-0000-000063030000}"/>
    <cellStyle name="Calculation 2 3 2" xfId="360" xr:uid="{00000000-0005-0000-0000-000064030000}"/>
    <cellStyle name="Calculation 2 3 2 2" xfId="4918" xr:uid="{00000000-0005-0000-0000-000065030000}"/>
    <cellStyle name="Calculation 2 3 2 3" xfId="4673" xr:uid="{00000000-0005-0000-0000-000066030000}"/>
    <cellStyle name="Calculation 2 3 2 4" xfId="2658" xr:uid="{00000000-0005-0000-0000-000067030000}"/>
    <cellStyle name="Calculation 2 3 20" xfId="361" xr:uid="{00000000-0005-0000-0000-000068030000}"/>
    <cellStyle name="Calculation 2 3 20 2" xfId="4919" xr:uid="{00000000-0005-0000-0000-000069030000}"/>
    <cellStyle name="Calculation 2 3 20 3" xfId="4672" xr:uid="{00000000-0005-0000-0000-00006A030000}"/>
    <cellStyle name="Calculation 2 3 20 4" xfId="2659" xr:uid="{00000000-0005-0000-0000-00006B030000}"/>
    <cellStyle name="Calculation 2 3 21" xfId="362" xr:uid="{00000000-0005-0000-0000-00006C030000}"/>
    <cellStyle name="Calculation 2 3 21 2" xfId="4920" xr:uid="{00000000-0005-0000-0000-00006D030000}"/>
    <cellStyle name="Calculation 2 3 21 3" xfId="4671" xr:uid="{00000000-0005-0000-0000-00006E030000}"/>
    <cellStyle name="Calculation 2 3 21 4" xfId="2660" xr:uid="{00000000-0005-0000-0000-00006F030000}"/>
    <cellStyle name="Calculation 2 3 22" xfId="363" xr:uid="{00000000-0005-0000-0000-000070030000}"/>
    <cellStyle name="Calculation 2 3 22 2" xfId="4921" xr:uid="{00000000-0005-0000-0000-000071030000}"/>
    <cellStyle name="Calculation 2 3 22 3" xfId="4670" xr:uid="{00000000-0005-0000-0000-000072030000}"/>
    <cellStyle name="Calculation 2 3 22 4" xfId="2661" xr:uid="{00000000-0005-0000-0000-000073030000}"/>
    <cellStyle name="Calculation 2 3 23" xfId="364" xr:uid="{00000000-0005-0000-0000-000074030000}"/>
    <cellStyle name="Calculation 2 3 23 2" xfId="4922" xr:uid="{00000000-0005-0000-0000-000075030000}"/>
    <cellStyle name="Calculation 2 3 23 3" xfId="4669" xr:uid="{00000000-0005-0000-0000-000076030000}"/>
    <cellStyle name="Calculation 2 3 23 4" xfId="2662" xr:uid="{00000000-0005-0000-0000-000077030000}"/>
    <cellStyle name="Calculation 2 3 24" xfId="4907" xr:uid="{00000000-0005-0000-0000-000078030000}"/>
    <cellStyle name="Calculation 2 3 25" xfId="4611" xr:uid="{00000000-0005-0000-0000-000079030000}"/>
    <cellStyle name="Calculation 2 3 26" xfId="2647" xr:uid="{00000000-0005-0000-0000-00007A030000}"/>
    <cellStyle name="Calculation 2 3 3" xfId="365" xr:uid="{00000000-0005-0000-0000-00007B030000}"/>
    <cellStyle name="Calculation 2 3 3 2" xfId="4923" xr:uid="{00000000-0005-0000-0000-00007C030000}"/>
    <cellStyle name="Calculation 2 3 3 3" xfId="4668" xr:uid="{00000000-0005-0000-0000-00007D030000}"/>
    <cellStyle name="Calculation 2 3 3 4" xfId="2663" xr:uid="{00000000-0005-0000-0000-00007E030000}"/>
    <cellStyle name="Calculation 2 3 4" xfId="366" xr:uid="{00000000-0005-0000-0000-00007F030000}"/>
    <cellStyle name="Calculation 2 3 4 2" xfId="4924" xr:uid="{00000000-0005-0000-0000-000080030000}"/>
    <cellStyle name="Calculation 2 3 4 3" xfId="4667" xr:uid="{00000000-0005-0000-0000-000081030000}"/>
    <cellStyle name="Calculation 2 3 4 4" xfId="2664" xr:uid="{00000000-0005-0000-0000-000082030000}"/>
    <cellStyle name="Calculation 2 3 5" xfId="367" xr:uid="{00000000-0005-0000-0000-000083030000}"/>
    <cellStyle name="Calculation 2 3 5 2" xfId="4925" xr:uid="{00000000-0005-0000-0000-000084030000}"/>
    <cellStyle name="Calculation 2 3 5 3" xfId="4607" xr:uid="{00000000-0005-0000-0000-000085030000}"/>
    <cellStyle name="Calculation 2 3 5 4" xfId="2665" xr:uid="{00000000-0005-0000-0000-000086030000}"/>
    <cellStyle name="Calculation 2 3 6" xfId="368" xr:uid="{00000000-0005-0000-0000-000087030000}"/>
    <cellStyle name="Calculation 2 3 6 2" xfId="4926" xr:uid="{00000000-0005-0000-0000-000088030000}"/>
    <cellStyle name="Calculation 2 3 6 3" xfId="4666" xr:uid="{00000000-0005-0000-0000-000089030000}"/>
    <cellStyle name="Calculation 2 3 6 4" xfId="2666" xr:uid="{00000000-0005-0000-0000-00008A030000}"/>
    <cellStyle name="Calculation 2 3 7" xfId="369" xr:uid="{00000000-0005-0000-0000-00008B030000}"/>
    <cellStyle name="Calculation 2 3 7 2" xfId="4927" xr:uid="{00000000-0005-0000-0000-00008C030000}"/>
    <cellStyle name="Calculation 2 3 7 3" xfId="4665" xr:uid="{00000000-0005-0000-0000-00008D030000}"/>
    <cellStyle name="Calculation 2 3 7 4" xfId="2667" xr:uid="{00000000-0005-0000-0000-00008E030000}"/>
    <cellStyle name="Calculation 2 3 8" xfId="370" xr:uid="{00000000-0005-0000-0000-00008F030000}"/>
    <cellStyle name="Calculation 2 3 8 2" xfId="4928" xr:uid="{00000000-0005-0000-0000-000090030000}"/>
    <cellStyle name="Calculation 2 3 8 3" xfId="4606" xr:uid="{00000000-0005-0000-0000-000091030000}"/>
    <cellStyle name="Calculation 2 3 8 4" xfId="2668" xr:uid="{00000000-0005-0000-0000-000092030000}"/>
    <cellStyle name="Calculation 2 3 9" xfId="371" xr:uid="{00000000-0005-0000-0000-000093030000}"/>
    <cellStyle name="Calculation 2 3 9 2" xfId="4929" xr:uid="{00000000-0005-0000-0000-000094030000}"/>
    <cellStyle name="Calculation 2 3 9 3" xfId="4664" xr:uid="{00000000-0005-0000-0000-000095030000}"/>
    <cellStyle name="Calculation 2 3 9 4" xfId="2669" xr:uid="{00000000-0005-0000-0000-000096030000}"/>
    <cellStyle name="Calculation 2 30" xfId="372" xr:uid="{00000000-0005-0000-0000-000097030000}"/>
    <cellStyle name="Calculation 2 30 2" xfId="4930" xr:uid="{00000000-0005-0000-0000-000098030000}"/>
    <cellStyle name="Calculation 2 30 3" xfId="4663" xr:uid="{00000000-0005-0000-0000-000099030000}"/>
    <cellStyle name="Calculation 2 30 4" xfId="2670" xr:uid="{00000000-0005-0000-0000-00009A030000}"/>
    <cellStyle name="Calculation 2 31" xfId="373" xr:uid="{00000000-0005-0000-0000-00009B030000}"/>
    <cellStyle name="Calculation 2 31 2" xfId="4931" xr:uid="{00000000-0005-0000-0000-00009C030000}"/>
    <cellStyle name="Calculation 2 31 3" xfId="4605" xr:uid="{00000000-0005-0000-0000-00009D030000}"/>
    <cellStyle name="Calculation 2 31 4" xfId="2671" xr:uid="{00000000-0005-0000-0000-00009E030000}"/>
    <cellStyle name="Calculation 2 32" xfId="374" xr:uid="{00000000-0005-0000-0000-00009F030000}"/>
    <cellStyle name="Calculation 2 32 2" xfId="4932" xr:uid="{00000000-0005-0000-0000-0000A0030000}"/>
    <cellStyle name="Calculation 2 32 3" xfId="4662" xr:uid="{00000000-0005-0000-0000-0000A1030000}"/>
    <cellStyle name="Calculation 2 32 4" xfId="2672" xr:uid="{00000000-0005-0000-0000-0000A2030000}"/>
    <cellStyle name="Calculation 2 33" xfId="375" xr:uid="{00000000-0005-0000-0000-0000A3030000}"/>
    <cellStyle name="Calculation 2 33 2" xfId="4933" xr:uid="{00000000-0005-0000-0000-0000A4030000}"/>
    <cellStyle name="Calculation 2 33 3" xfId="4661" xr:uid="{00000000-0005-0000-0000-0000A5030000}"/>
    <cellStyle name="Calculation 2 33 4" xfId="2673" xr:uid="{00000000-0005-0000-0000-0000A6030000}"/>
    <cellStyle name="Calculation 2 34" xfId="376" xr:uid="{00000000-0005-0000-0000-0000A7030000}"/>
    <cellStyle name="Calculation 2 34 2" xfId="4934" xr:uid="{00000000-0005-0000-0000-0000A8030000}"/>
    <cellStyle name="Calculation 2 34 3" xfId="4604" xr:uid="{00000000-0005-0000-0000-0000A9030000}"/>
    <cellStyle name="Calculation 2 34 4" xfId="2674" xr:uid="{00000000-0005-0000-0000-0000AA030000}"/>
    <cellStyle name="Calculation 2 35" xfId="377" xr:uid="{00000000-0005-0000-0000-0000AB030000}"/>
    <cellStyle name="Calculation 2 35 2" xfId="4935" xr:uid="{00000000-0005-0000-0000-0000AC030000}"/>
    <cellStyle name="Calculation 2 35 3" xfId="4660" xr:uid="{00000000-0005-0000-0000-0000AD030000}"/>
    <cellStyle name="Calculation 2 35 4" xfId="2675" xr:uid="{00000000-0005-0000-0000-0000AE030000}"/>
    <cellStyle name="Calculation 2 36" xfId="378" xr:uid="{00000000-0005-0000-0000-0000AF030000}"/>
    <cellStyle name="Calculation 2 36 2" xfId="4936" xr:uid="{00000000-0005-0000-0000-0000B0030000}"/>
    <cellStyle name="Calculation 2 36 3" xfId="4659" xr:uid="{00000000-0005-0000-0000-0000B1030000}"/>
    <cellStyle name="Calculation 2 36 4" xfId="2676" xr:uid="{00000000-0005-0000-0000-0000B2030000}"/>
    <cellStyle name="Calculation 2 37" xfId="379" xr:uid="{00000000-0005-0000-0000-0000B3030000}"/>
    <cellStyle name="Calculation 2 37 2" xfId="4937" xr:uid="{00000000-0005-0000-0000-0000B4030000}"/>
    <cellStyle name="Calculation 2 37 3" xfId="4603" xr:uid="{00000000-0005-0000-0000-0000B5030000}"/>
    <cellStyle name="Calculation 2 37 4" xfId="2677" xr:uid="{00000000-0005-0000-0000-0000B6030000}"/>
    <cellStyle name="Calculation 2 38" xfId="4731" xr:uid="{00000000-0005-0000-0000-0000B7030000}"/>
    <cellStyle name="Calculation 2 39" xfId="4636" xr:uid="{00000000-0005-0000-0000-0000B8030000}"/>
    <cellStyle name="Calculation 2 4" xfId="380" xr:uid="{00000000-0005-0000-0000-0000B9030000}"/>
    <cellStyle name="Calculation 2 4 10" xfId="381" xr:uid="{00000000-0005-0000-0000-0000BA030000}"/>
    <cellStyle name="Calculation 2 4 10 2" xfId="4939" xr:uid="{00000000-0005-0000-0000-0000BB030000}"/>
    <cellStyle name="Calculation 2 4 10 3" xfId="4657" xr:uid="{00000000-0005-0000-0000-0000BC030000}"/>
    <cellStyle name="Calculation 2 4 10 4" xfId="2679" xr:uid="{00000000-0005-0000-0000-0000BD030000}"/>
    <cellStyle name="Calculation 2 4 11" xfId="382" xr:uid="{00000000-0005-0000-0000-0000BE030000}"/>
    <cellStyle name="Calculation 2 4 11 2" xfId="4940" xr:uid="{00000000-0005-0000-0000-0000BF030000}"/>
    <cellStyle name="Calculation 2 4 11 3" xfId="4602" xr:uid="{00000000-0005-0000-0000-0000C0030000}"/>
    <cellStyle name="Calculation 2 4 11 4" xfId="2680" xr:uid="{00000000-0005-0000-0000-0000C1030000}"/>
    <cellStyle name="Calculation 2 4 12" xfId="383" xr:uid="{00000000-0005-0000-0000-0000C2030000}"/>
    <cellStyle name="Calculation 2 4 12 2" xfId="4941" xr:uid="{00000000-0005-0000-0000-0000C3030000}"/>
    <cellStyle name="Calculation 2 4 12 3" xfId="6935" xr:uid="{00000000-0005-0000-0000-0000C4030000}"/>
    <cellStyle name="Calculation 2 4 12 4" xfId="2681" xr:uid="{00000000-0005-0000-0000-0000C5030000}"/>
    <cellStyle name="Calculation 2 4 13" xfId="384" xr:uid="{00000000-0005-0000-0000-0000C6030000}"/>
    <cellStyle name="Calculation 2 4 13 2" xfId="4942" xr:uid="{00000000-0005-0000-0000-0000C7030000}"/>
    <cellStyle name="Calculation 2 4 13 3" xfId="6936" xr:uid="{00000000-0005-0000-0000-0000C8030000}"/>
    <cellStyle name="Calculation 2 4 13 4" xfId="2682" xr:uid="{00000000-0005-0000-0000-0000C9030000}"/>
    <cellStyle name="Calculation 2 4 14" xfId="385" xr:uid="{00000000-0005-0000-0000-0000CA030000}"/>
    <cellStyle name="Calculation 2 4 14 2" xfId="4943" xr:uid="{00000000-0005-0000-0000-0000CB030000}"/>
    <cellStyle name="Calculation 2 4 14 3" xfId="6937" xr:uid="{00000000-0005-0000-0000-0000CC030000}"/>
    <cellStyle name="Calculation 2 4 14 4" xfId="2683" xr:uid="{00000000-0005-0000-0000-0000CD030000}"/>
    <cellStyle name="Calculation 2 4 15" xfId="386" xr:uid="{00000000-0005-0000-0000-0000CE030000}"/>
    <cellStyle name="Calculation 2 4 15 2" xfId="4944" xr:uid="{00000000-0005-0000-0000-0000CF030000}"/>
    <cellStyle name="Calculation 2 4 15 3" xfId="6938" xr:uid="{00000000-0005-0000-0000-0000D0030000}"/>
    <cellStyle name="Calculation 2 4 15 4" xfId="2684" xr:uid="{00000000-0005-0000-0000-0000D1030000}"/>
    <cellStyle name="Calculation 2 4 16" xfId="387" xr:uid="{00000000-0005-0000-0000-0000D2030000}"/>
    <cellStyle name="Calculation 2 4 16 2" xfId="4945" xr:uid="{00000000-0005-0000-0000-0000D3030000}"/>
    <cellStyle name="Calculation 2 4 16 3" xfId="6939" xr:uid="{00000000-0005-0000-0000-0000D4030000}"/>
    <cellStyle name="Calculation 2 4 16 4" xfId="2685" xr:uid="{00000000-0005-0000-0000-0000D5030000}"/>
    <cellStyle name="Calculation 2 4 17" xfId="388" xr:uid="{00000000-0005-0000-0000-0000D6030000}"/>
    <cellStyle name="Calculation 2 4 17 2" xfId="4946" xr:uid="{00000000-0005-0000-0000-0000D7030000}"/>
    <cellStyle name="Calculation 2 4 17 3" xfId="6940" xr:uid="{00000000-0005-0000-0000-0000D8030000}"/>
    <cellStyle name="Calculation 2 4 17 4" xfId="2686" xr:uid="{00000000-0005-0000-0000-0000D9030000}"/>
    <cellStyle name="Calculation 2 4 18" xfId="389" xr:uid="{00000000-0005-0000-0000-0000DA030000}"/>
    <cellStyle name="Calculation 2 4 18 2" xfId="4947" xr:uid="{00000000-0005-0000-0000-0000DB030000}"/>
    <cellStyle name="Calculation 2 4 18 3" xfId="6941" xr:uid="{00000000-0005-0000-0000-0000DC030000}"/>
    <cellStyle name="Calculation 2 4 18 4" xfId="2687" xr:uid="{00000000-0005-0000-0000-0000DD030000}"/>
    <cellStyle name="Calculation 2 4 19" xfId="390" xr:uid="{00000000-0005-0000-0000-0000DE030000}"/>
    <cellStyle name="Calculation 2 4 19 2" xfId="4948" xr:uid="{00000000-0005-0000-0000-0000DF030000}"/>
    <cellStyle name="Calculation 2 4 19 3" xfId="6942" xr:uid="{00000000-0005-0000-0000-0000E0030000}"/>
    <cellStyle name="Calculation 2 4 19 4" xfId="2688" xr:uid="{00000000-0005-0000-0000-0000E1030000}"/>
    <cellStyle name="Calculation 2 4 2" xfId="391" xr:uid="{00000000-0005-0000-0000-0000E2030000}"/>
    <cellStyle name="Calculation 2 4 2 2" xfId="4949" xr:uid="{00000000-0005-0000-0000-0000E3030000}"/>
    <cellStyle name="Calculation 2 4 2 3" xfId="6943" xr:uid="{00000000-0005-0000-0000-0000E4030000}"/>
    <cellStyle name="Calculation 2 4 2 4" xfId="2689" xr:uid="{00000000-0005-0000-0000-0000E5030000}"/>
    <cellStyle name="Calculation 2 4 20" xfId="392" xr:uid="{00000000-0005-0000-0000-0000E6030000}"/>
    <cellStyle name="Calculation 2 4 20 2" xfId="4950" xr:uid="{00000000-0005-0000-0000-0000E7030000}"/>
    <cellStyle name="Calculation 2 4 20 3" xfId="6944" xr:uid="{00000000-0005-0000-0000-0000E8030000}"/>
    <cellStyle name="Calculation 2 4 20 4" xfId="2690" xr:uid="{00000000-0005-0000-0000-0000E9030000}"/>
    <cellStyle name="Calculation 2 4 21" xfId="393" xr:uid="{00000000-0005-0000-0000-0000EA030000}"/>
    <cellStyle name="Calculation 2 4 21 2" xfId="4951" xr:uid="{00000000-0005-0000-0000-0000EB030000}"/>
    <cellStyle name="Calculation 2 4 21 3" xfId="6945" xr:uid="{00000000-0005-0000-0000-0000EC030000}"/>
    <cellStyle name="Calculation 2 4 21 4" xfId="2691" xr:uid="{00000000-0005-0000-0000-0000ED030000}"/>
    <cellStyle name="Calculation 2 4 22" xfId="394" xr:uid="{00000000-0005-0000-0000-0000EE030000}"/>
    <cellStyle name="Calculation 2 4 22 2" xfId="4952" xr:uid="{00000000-0005-0000-0000-0000EF030000}"/>
    <cellStyle name="Calculation 2 4 22 3" xfId="6946" xr:uid="{00000000-0005-0000-0000-0000F0030000}"/>
    <cellStyle name="Calculation 2 4 22 4" xfId="2692" xr:uid="{00000000-0005-0000-0000-0000F1030000}"/>
    <cellStyle name="Calculation 2 4 23" xfId="395" xr:uid="{00000000-0005-0000-0000-0000F2030000}"/>
    <cellStyle name="Calculation 2 4 23 2" xfId="4953" xr:uid="{00000000-0005-0000-0000-0000F3030000}"/>
    <cellStyle name="Calculation 2 4 23 3" xfId="6947" xr:uid="{00000000-0005-0000-0000-0000F4030000}"/>
    <cellStyle name="Calculation 2 4 23 4" xfId="2693" xr:uid="{00000000-0005-0000-0000-0000F5030000}"/>
    <cellStyle name="Calculation 2 4 24" xfId="4938" xr:uid="{00000000-0005-0000-0000-0000F6030000}"/>
    <cellStyle name="Calculation 2 4 25" xfId="4658" xr:uid="{00000000-0005-0000-0000-0000F7030000}"/>
    <cellStyle name="Calculation 2 4 26" xfId="2678" xr:uid="{00000000-0005-0000-0000-0000F8030000}"/>
    <cellStyle name="Calculation 2 4 3" xfId="396" xr:uid="{00000000-0005-0000-0000-0000F9030000}"/>
    <cellStyle name="Calculation 2 4 3 2" xfId="4954" xr:uid="{00000000-0005-0000-0000-0000FA030000}"/>
    <cellStyle name="Calculation 2 4 3 3" xfId="6948" xr:uid="{00000000-0005-0000-0000-0000FB030000}"/>
    <cellStyle name="Calculation 2 4 3 4" xfId="2694" xr:uid="{00000000-0005-0000-0000-0000FC030000}"/>
    <cellStyle name="Calculation 2 4 4" xfId="397" xr:uid="{00000000-0005-0000-0000-0000FD030000}"/>
    <cellStyle name="Calculation 2 4 4 2" xfId="4955" xr:uid="{00000000-0005-0000-0000-0000FE030000}"/>
    <cellStyle name="Calculation 2 4 4 3" xfId="6949" xr:uid="{00000000-0005-0000-0000-0000FF030000}"/>
    <cellStyle name="Calculation 2 4 4 4" xfId="2695" xr:uid="{00000000-0005-0000-0000-000000040000}"/>
    <cellStyle name="Calculation 2 4 5" xfId="398" xr:uid="{00000000-0005-0000-0000-000001040000}"/>
    <cellStyle name="Calculation 2 4 5 2" xfId="4956" xr:uid="{00000000-0005-0000-0000-000002040000}"/>
    <cellStyle name="Calculation 2 4 5 3" xfId="6950" xr:uid="{00000000-0005-0000-0000-000003040000}"/>
    <cellStyle name="Calculation 2 4 5 4" xfId="2696" xr:uid="{00000000-0005-0000-0000-000004040000}"/>
    <cellStyle name="Calculation 2 4 6" xfId="399" xr:uid="{00000000-0005-0000-0000-000005040000}"/>
    <cellStyle name="Calculation 2 4 6 2" xfId="4957" xr:uid="{00000000-0005-0000-0000-000006040000}"/>
    <cellStyle name="Calculation 2 4 6 3" xfId="6951" xr:uid="{00000000-0005-0000-0000-000007040000}"/>
    <cellStyle name="Calculation 2 4 6 4" xfId="2697" xr:uid="{00000000-0005-0000-0000-000008040000}"/>
    <cellStyle name="Calculation 2 4 7" xfId="400" xr:uid="{00000000-0005-0000-0000-000009040000}"/>
    <cellStyle name="Calculation 2 4 7 2" xfId="4958" xr:uid="{00000000-0005-0000-0000-00000A040000}"/>
    <cellStyle name="Calculation 2 4 7 3" xfId="6952" xr:uid="{00000000-0005-0000-0000-00000B040000}"/>
    <cellStyle name="Calculation 2 4 7 4" xfId="2698" xr:uid="{00000000-0005-0000-0000-00000C040000}"/>
    <cellStyle name="Calculation 2 4 8" xfId="401" xr:uid="{00000000-0005-0000-0000-00000D040000}"/>
    <cellStyle name="Calculation 2 4 8 2" xfId="4959" xr:uid="{00000000-0005-0000-0000-00000E040000}"/>
    <cellStyle name="Calculation 2 4 8 3" xfId="6953" xr:uid="{00000000-0005-0000-0000-00000F040000}"/>
    <cellStyle name="Calculation 2 4 8 4" xfId="2699" xr:uid="{00000000-0005-0000-0000-000010040000}"/>
    <cellStyle name="Calculation 2 4 9" xfId="402" xr:uid="{00000000-0005-0000-0000-000011040000}"/>
    <cellStyle name="Calculation 2 4 9 2" xfId="4960" xr:uid="{00000000-0005-0000-0000-000012040000}"/>
    <cellStyle name="Calculation 2 4 9 3" xfId="6954" xr:uid="{00000000-0005-0000-0000-000013040000}"/>
    <cellStyle name="Calculation 2 4 9 4" xfId="2700" xr:uid="{00000000-0005-0000-0000-000014040000}"/>
    <cellStyle name="Calculation 2 40" xfId="2471" xr:uid="{00000000-0005-0000-0000-000015040000}"/>
    <cellStyle name="Calculation 2 5" xfId="403" xr:uid="{00000000-0005-0000-0000-000016040000}"/>
    <cellStyle name="Calculation 2 5 10" xfId="404" xr:uid="{00000000-0005-0000-0000-000017040000}"/>
    <cellStyle name="Calculation 2 5 10 2" xfId="4962" xr:uid="{00000000-0005-0000-0000-000018040000}"/>
    <cellStyle name="Calculation 2 5 10 3" xfId="6956" xr:uid="{00000000-0005-0000-0000-000019040000}"/>
    <cellStyle name="Calculation 2 5 10 4" xfId="2702" xr:uid="{00000000-0005-0000-0000-00001A040000}"/>
    <cellStyle name="Calculation 2 5 11" xfId="405" xr:uid="{00000000-0005-0000-0000-00001B040000}"/>
    <cellStyle name="Calculation 2 5 11 2" xfId="4963" xr:uid="{00000000-0005-0000-0000-00001C040000}"/>
    <cellStyle name="Calculation 2 5 11 3" xfId="6957" xr:uid="{00000000-0005-0000-0000-00001D040000}"/>
    <cellStyle name="Calculation 2 5 11 4" xfId="2703" xr:uid="{00000000-0005-0000-0000-00001E040000}"/>
    <cellStyle name="Calculation 2 5 12" xfId="406" xr:uid="{00000000-0005-0000-0000-00001F040000}"/>
    <cellStyle name="Calculation 2 5 12 2" xfId="4964" xr:uid="{00000000-0005-0000-0000-000020040000}"/>
    <cellStyle name="Calculation 2 5 12 3" xfId="6958" xr:uid="{00000000-0005-0000-0000-000021040000}"/>
    <cellStyle name="Calculation 2 5 12 4" xfId="2704" xr:uid="{00000000-0005-0000-0000-000022040000}"/>
    <cellStyle name="Calculation 2 5 13" xfId="407" xr:uid="{00000000-0005-0000-0000-000023040000}"/>
    <cellStyle name="Calculation 2 5 13 2" xfId="4965" xr:uid="{00000000-0005-0000-0000-000024040000}"/>
    <cellStyle name="Calculation 2 5 13 3" xfId="6959" xr:uid="{00000000-0005-0000-0000-000025040000}"/>
    <cellStyle name="Calculation 2 5 13 4" xfId="2705" xr:uid="{00000000-0005-0000-0000-000026040000}"/>
    <cellStyle name="Calculation 2 5 14" xfId="408" xr:uid="{00000000-0005-0000-0000-000027040000}"/>
    <cellStyle name="Calculation 2 5 14 2" xfId="4966" xr:uid="{00000000-0005-0000-0000-000028040000}"/>
    <cellStyle name="Calculation 2 5 14 3" xfId="6960" xr:uid="{00000000-0005-0000-0000-000029040000}"/>
    <cellStyle name="Calculation 2 5 14 4" xfId="2706" xr:uid="{00000000-0005-0000-0000-00002A040000}"/>
    <cellStyle name="Calculation 2 5 15" xfId="409" xr:uid="{00000000-0005-0000-0000-00002B040000}"/>
    <cellStyle name="Calculation 2 5 15 2" xfId="4967" xr:uid="{00000000-0005-0000-0000-00002C040000}"/>
    <cellStyle name="Calculation 2 5 15 3" xfId="6961" xr:uid="{00000000-0005-0000-0000-00002D040000}"/>
    <cellStyle name="Calculation 2 5 15 4" xfId="2707" xr:uid="{00000000-0005-0000-0000-00002E040000}"/>
    <cellStyle name="Calculation 2 5 16" xfId="410" xr:uid="{00000000-0005-0000-0000-00002F040000}"/>
    <cellStyle name="Calculation 2 5 16 2" xfId="4968" xr:uid="{00000000-0005-0000-0000-000030040000}"/>
    <cellStyle name="Calculation 2 5 16 3" xfId="6962" xr:uid="{00000000-0005-0000-0000-000031040000}"/>
    <cellStyle name="Calculation 2 5 16 4" xfId="2708" xr:uid="{00000000-0005-0000-0000-000032040000}"/>
    <cellStyle name="Calculation 2 5 17" xfId="411" xr:uid="{00000000-0005-0000-0000-000033040000}"/>
    <cellStyle name="Calculation 2 5 17 2" xfId="4969" xr:uid="{00000000-0005-0000-0000-000034040000}"/>
    <cellStyle name="Calculation 2 5 17 3" xfId="6963" xr:uid="{00000000-0005-0000-0000-000035040000}"/>
    <cellStyle name="Calculation 2 5 17 4" xfId="2709" xr:uid="{00000000-0005-0000-0000-000036040000}"/>
    <cellStyle name="Calculation 2 5 18" xfId="412" xr:uid="{00000000-0005-0000-0000-000037040000}"/>
    <cellStyle name="Calculation 2 5 18 2" xfId="4970" xr:uid="{00000000-0005-0000-0000-000038040000}"/>
    <cellStyle name="Calculation 2 5 18 3" xfId="6964" xr:uid="{00000000-0005-0000-0000-000039040000}"/>
    <cellStyle name="Calculation 2 5 18 4" xfId="2710" xr:uid="{00000000-0005-0000-0000-00003A040000}"/>
    <cellStyle name="Calculation 2 5 19" xfId="413" xr:uid="{00000000-0005-0000-0000-00003B040000}"/>
    <cellStyle name="Calculation 2 5 19 2" xfId="4971" xr:uid="{00000000-0005-0000-0000-00003C040000}"/>
    <cellStyle name="Calculation 2 5 19 3" xfId="6965" xr:uid="{00000000-0005-0000-0000-00003D040000}"/>
    <cellStyle name="Calculation 2 5 19 4" xfId="2711" xr:uid="{00000000-0005-0000-0000-00003E040000}"/>
    <cellStyle name="Calculation 2 5 2" xfId="414" xr:uid="{00000000-0005-0000-0000-00003F040000}"/>
    <cellStyle name="Calculation 2 5 2 2" xfId="4972" xr:uid="{00000000-0005-0000-0000-000040040000}"/>
    <cellStyle name="Calculation 2 5 2 3" xfId="6966" xr:uid="{00000000-0005-0000-0000-000041040000}"/>
    <cellStyle name="Calculation 2 5 2 4" xfId="2712" xr:uid="{00000000-0005-0000-0000-000042040000}"/>
    <cellStyle name="Calculation 2 5 20" xfId="415" xr:uid="{00000000-0005-0000-0000-000043040000}"/>
    <cellStyle name="Calculation 2 5 20 2" xfId="4973" xr:uid="{00000000-0005-0000-0000-000044040000}"/>
    <cellStyle name="Calculation 2 5 20 3" xfId="6967" xr:uid="{00000000-0005-0000-0000-000045040000}"/>
    <cellStyle name="Calculation 2 5 20 4" xfId="2713" xr:uid="{00000000-0005-0000-0000-000046040000}"/>
    <cellStyle name="Calculation 2 5 21" xfId="416" xr:uid="{00000000-0005-0000-0000-000047040000}"/>
    <cellStyle name="Calculation 2 5 21 2" xfId="4974" xr:uid="{00000000-0005-0000-0000-000048040000}"/>
    <cellStyle name="Calculation 2 5 21 3" xfId="6968" xr:uid="{00000000-0005-0000-0000-000049040000}"/>
    <cellStyle name="Calculation 2 5 21 4" xfId="2714" xr:uid="{00000000-0005-0000-0000-00004A040000}"/>
    <cellStyle name="Calculation 2 5 22" xfId="417" xr:uid="{00000000-0005-0000-0000-00004B040000}"/>
    <cellStyle name="Calculation 2 5 22 2" xfId="4975" xr:uid="{00000000-0005-0000-0000-00004C040000}"/>
    <cellStyle name="Calculation 2 5 22 3" xfId="6969" xr:uid="{00000000-0005-0000-0000-00004D040000}"/>
    <cellStyle name="Calculation 2 5 22 4" xfId="2715" xr:uid="{00000000-0005-0000-0000-00004E040000}"/>
    <cellStyle name="Calculation 2 5 23" xfId="418" xr:uid="{00000000-0005-0000-0000-00004F040000}"/>
    <cellStyle name="Calculation 2 5 23 2" xfId="4976" xr:uid="{00000000-0005-0000-0000-000050040000}"/>
    <cellStyle name="Calculation 2 5 23 3" xfId="6970" xr:uid="{00000000-0005-0000-0000-000051040000}"/>
    <cellStyle name="Calculation 2 5 23 4" xfId="2716" xr:uid="{00000000-0005-0000-0000-000052040000}"/>
    <cellStyle name="Calculation 2 5 24" xfId="4961" xr:uid="{00000000-0005-0000-0000-000053040000}"/>
    <cellStyle name="Calculation 2 5 25" xfId="6955" xr:uid="{00000000-0005-0000-0000-000054040000}"/>
    <cellStyle name="Calculation 2 5 26" xfId="2701" xr:uid="{00000000-0005-0000-0000-000055040000}"/>
    <cellStyle name="Calculation 2 5 3" xfId="419" xr:uid="{00000000-0005-0000-0000-000056040000}"/>
    <cellStyle name="Calculation 2 5 3 2" xfId="4977" xr:uid="{00000000-0005-0000-0000-000057040000}"/>
    <cellStyle name="Calculation 2 5 3 3" xfId="6971" xr:uid="{00000000-0005-0000-0000-000058040000}"/>
    <cellStyle name="Calculation 2 5 3 4" xfId="2717" xr:uid="{00000000-0005-0000-0000-000059040000}"/>
    <cellStyle name="Calculation 2 5 4" xfId="420" xr:uid="{00000000-0005-0000-0000-00005A040000}"/>
    <cellStyle name="Calculation 2 5 4 2" xfId="4978" xr:uid="{00000000-0005-0000-0000-00005B040000}"/>
    <cellStyle name="Calculation 2 5 4 3" xfId="6972" xr:uid="{00000000-0005-0000-0000-00005C040000}"/>
    <cellStyle name="Calculation 2 5 4 4" xfId="2718" xr:uid="{00000000-0005-0000-0000-00005D040000}"/>
    <cellStyle name="Calculation 2 5 5" xfId="421" xr:uid="{00000000-0005-0000-0000-00005E040000}"/>
    <cellStyle name="Calculation 2 5 5 2" xfId="4979" xr:uid="{00000000-0005-0000-0000-00005F040000}"/>
    <cellStyle name="Calculation 2 5 5 3" xfId="6973" xr:uid="{00000000-0005-0000-0000-000060040000}"/>
    <cellStyle name="Calculation 2 5 5 4" xfId="2719" xr:uid="{00000000-0005-0000-0000-000061040000}"/>
    <cellStyle name="Calculation 2 5 6" xfId="422" xr:uid="{00000000-0005-0000-0000-000062040000}"/>
    <cellStyle name="Calculation 2 5 6 2" xfId="4980" xr:uid="{00000000-0005-0000-0000-000063040000}"/>
    <cellStyle name="Calculation 2 5 6 3" xfId="6974" xr:uid="{00000000-0005-0000-0000-000064040000}"/>
    <cellStyle name="Calculation 2 5 6 4" xfId="2720" xr:uid="{00000000-0005-0000-0000-000065040000}"/>
    <cellStyle name="Calculation 2 5 7" xfId="423" xr:uid="{00000000-0005-0000-0000-000066040000}"/>
    <cellStyle name="Calculation 2 5 7 2" xfId="4981" xr:uid="{00000000-0005-0000-0000-000067040000}"/>
    <cellStyle name="Calculation 2 5 7 3" xfId="6975" xr:uid="{00000000-0005-0000-0000-000068040000}"/>
    <cellStyle name="Calculation 2 5 7 4" xfId="2721" xr:uid="{00000000-0005-0000-0000-000069040000}"/>
    <cellStyle name="Calculation 2 5 8" xfId="424" xr:uid="{00000000-0005-0000-0000-00006A040000}"/>
    <cellStyle name="Calculation 2 5 8 2" xfId="4982" xr:uid="{00000000-0005-0000-0000-00006B040000}"/>
    <cellStyle name="Calculation 2 5 8 3" xfId="6976" xr:uid="{00000000-0005-0000-0000-00006C040000}"/>
    <cellStyle name="Calculation 2 5 8 4" xfId="2722" xr:uid="{00000000-0005-0000-0000-00006D040000}"/>
    <cellStyle name="Calculation 2 5 9" xfId="425" xr:uid="{00000000-0005-0000-0000-00006E040000}"/>
    <cellStyle name="Calculation 2 5 9 2" xfId="4983" xr:uid="{00000000-0005-0000-0000-00006F040000}"/>
    <cellStyle name="Calculation 2 5 9 3" xfId="6977" xr:uid="{00000000-0005-0000-0000-000070040000}"/>
    <cellStyle name="Calculation 2 5 9 4" xfId="2723" xr:uid="{00000000-0005-0000-0000-000071040000}"/>
    <cellStyle name="Calculation 2 6" xfId="426" xr:uid="{00000000-0005-0000-0000-000072040000}"/>
    <cellStyle name="Calculation 2 6 10" xfId="427" xr:uid="{00000000-0005-0000-0000-000073040000}"/>
    <cellStyle name="Calculation 2 6 10 2" xfId="4985" xr:uid="{00000000-0005-0000-0000-000074040000}"/>
    <cellStyle name="Calculation 2 6 10 3" xfId="6979" xr:uid="{00000000-0005-0000-0000-000075040000}"/>
    <cellStyle name="Calculation 2 6 10 4" xfId="2725" xr:uid="{00000000-0005-0000-0000-000076040000}"/>
    <cellStyle name="Calculation 2 6 11" xfId="428" xr:uid="{00000000-0005-0000-0000-000077040000}"/>
    <cellStyle name="Calculation 2 6 11 2" xfId="4986" xr:uid="{00000000-0005-0000-0000-000078040000}"/>
    <cellStyle name="Calculation 2 6 11 3" xfId="6980" xr:uid="{00000000-0005-0000-0000-000079040000}"/>
    <cellStyle name="Calculation 2 6 11 4" xfId="2726" xr:uid="{00000000-0005-0000-0000-00007A040000}"/>
    <cellStyle name="Calculation 2 6 12" xfId="429" xr:uid="{00000000-0005-0000-0000-00007B040000}"/>
    <cellStyle name="Calculation 2 6 12 2" xfId="4987" xr:uid="{00000000-0005-0000-0000-00007C040000}"/>
    <cellStyle name="Calculation 2 6 12 3" xfId="6981" xr:uid="{00000000-0005-0000-0000-00007D040000}"/>
    <cellStyle name="Calculation 2 6 12 4" xfId="2727" xr:uid="{00000000-0005-0000-0000-00007E040000}"/>
    <cellStyle name="Calculation 2 6 13" xfId="430" xr:uid="{00000000-0005-0000-0000-00007F040000}"/>
    <cellStyle name="Calculation 2 6 13 2" xfId="4988" xr:uid="{00000000-0005-0000-0000-000080040000}"/>
    <cellStyle name="Calculation 2 6 13 3" xfId="6982" xr:uid="{00000000-0005-0000-0000-000081040000}"/>
    <cellStyle name="Calculation 2 6 13 4" xfId="2728" xr:uid="{00000000-0005-0000-0000-000082040000}"/>
    <cellStyle name="Calculation 2 6 14" xfId="431" xr:uid="{00000000-0005-0000-0000-000083040000}"/>
    <cellStyle name="Calculation 2 6 14 2" xfId="4989" xr:uid="{00000000-0005-0000-0000-000084040000}"/>
    <cellStyle name="Calculation 2 6 14 3" xfId="6983" xr:uid="{00000000-0005-0000-0000-000085040000}"/>
    <cellStyle name="Calculation 2 6 14 4" xfId="2729" xr:uid="{00000000-0005-0000-0000-000086040000}"/>
    <cellStyle name="Calculation 2 6 15" xfId="432" xr:uid="{00000000-0005-0000-0000-000087040000}"/>
    <cellStyle name="Calculation 2 6 15 2" xfId="4990" xr:uid="{00000000-0005-0000-0000-000088040000}"/>
    <cellStyle name="Calculation 2 6 15 3" xfId="6984" xr:uid="{00000000-0005-0000-0000-000089040000}"/>
    <cellStyle name="Calculation 2 6 15 4" xfId="2730" xr:uid="{00000000-0005-0000-0000-00008A040000}"/>
    <cellStyle name="Calculation 2 6 16" xfId="433" xr:uid="{00000000-0005-0000-0000-00008B040000}"/>
    <cellStyle name="Calculation 2 6 16 2" xfId="4991" xr:uid="{00000000-0005-0000-0000-00008C040000}"/>
    <cellStyle name="Calculation 2 6 16 3" xfId="6985" xr:uid="{00000000-0005-0000-0000-00008D040000}"/>
    <cellStyle name="Calculation 2 6 16 4" xfId="2731" xr:uid="{00000000-0005-0000-0000-00008E040000}"/>
    <cellStyle name="Calculation 2 6 17" xfId="434" xr:uid="{00000000-0005-0000-0000-00008F040000}"/>
    <cellStyle name="Calculation 2 6 17 2" xfId="4992" xr:uid="{00000000-0005-0000-0000-000090040000}"/>
    <cellStyle name="Calculation 2 6 17 3" xfId="6986" xr:uid="{00000000-0005-0000-0000-000091040000}"/>
    <cellStyle name="Calculation 2 6 17 4" xfId="2732" xr:uid="{00000000-0005-0000-0000-000092040000}"/>
    <cellStyle name="Calculation 2 6 18" xfId="435" xr:uid="{00000000-0005-0000-0000-000093040000}"/>
    <cellStyle name="Calculation 2 6 18 2" xfId="4993" xr:uid="{00000000-0005-0000-0000-000094040000}"/>
    <cellStyle name="Calculation 2 6 18 3" xfId="6987" xr:uid="{00000000-0005-0000-0000-000095040000}"/>
    <cellStyle name="Calculation 2 6 18 4" xfId="2733" xr:uid="{00000000-0005-0000-0000-000096040000}"/>
    <cellStyle name="Calculation 2 6 19" xfId="436" xr:uid="{00000000-0005-0000-0000-000097040000}"/>
    <cellStyle name="Calculation 2 6 19 2" xfId="4994" xr:uid="{00000000-0005-0000-0000-000098040000}"/>
    <cellStyle name="Calculation 2 6 19 3" xfId="6988" xr:uid="{00000000-0005-0000-0000-000099040000}"/>
    <cellStyle name="Calculation 2 6 19 4" xfId="2734" xr:uid="{00000000-0005-0000-0000-00009A040000}"/>
    <cellStyle name="Calculation 2 6 2" xfId="437" xr:uid="{00000000-0005-0000-0000-00009B040000}"/>
    <cellStyle name="Calculation 2 6 2 2" xfId="4995" xr:uid="{00000000-0005-0000-0000-00009C040000}"/>
    <cellStyle name="Calculation 2 6 2 3" xfId="6989" xr:uid="{00000000-0005-0000-0000-00009D040000}"/>
    <cellStyle name="Calculation 2 6 2 4" xfId="2735" xr:uid="{00000000-0005-0000-0000-00009E040000}"/>
    <cellStyle name="Calculation 2 6 20" xfId="438" xr:uid="{00000000-0005-0000-0000-00009F040000}"/>
    <cellStyle name="Calculation 2 6 20 2" xfId="4996" xr:uid="{00000000-0005-0000-0000-0000A0040000}"/>
    <cellStyle name="Calculation 2 6 20 3" xfId="6990" xr:uid="{00000000-0005-0000-0000-0000A1040000}"/>
    <cellStyle name="Calculation 2 6 20 4" xfId="2736" xr:uid="{00000000-0005-0000-0000-0000A2040000}"/>
    <cellStyle name="Calculation 2 6 21" xfId="439" xr:uid="{00000000-0005-0000-0000-0000A3040000}"/>
    <cellStyle name="Calculation 2 6 21 2" xfId="4997" xr:uid="{00000000-0005-0000-0000-0000A4040000}"/>
    <cellStyle name="Calculation 2 6 21 3" xfId="6991" xr:uid="{00000000-0005-0000-0000-0000A5040000}"/>
    <cellStyle name="Calculation 2 6 21 4" xfId="2737" xr:uid="{00000000-0005-0000-0000-0000A6040000}"/>
    <cellStyle name="Calculation 2 6 22" xfId="440" xr:uid="{00000000-0005-0000-0000-0000A7040000}"/>
    <cellStyle name="Calculation 2 6 22 2" xfId="4998" xr:uid="{00000000-0005-0000-0000-0000A8040000}"/>
    <cellStyle name="Calculation 2 6 22 3" xfId="6992" xr:uid="{00000000-0005-0000-0000-0000A9040000}"/>
    <cellStyle name="Calculation 2 6 22 4" xfId="2738" xr:uid="{00000000-0005-0000-0000-0000AA040000}"/>
    <cellStyle name="Calculation 2 6 23" xfId="441" xr:uid="{00000000-0005-0000-0000-0000AB040000}"/>
    <cellStyle name="Calculation 2 6 23 2" xfId="4999" xr:uid="{00000000-0005-0000-0000-0000AC040000}"/>
    <cellStyle name="Calculation 2 6 23 3" xfId="6993" xr:uid="{00000000-0005-0000-0000-0000AD040000}"/>
    <cellStyle name="Calculation 2 6 23 4" xfId="2739" xr:uid="{00000000-0005-0000-0000-0000AE040000}"/>
    <cellStyle name="Calculation 2 6 24" xfId="4984" xr:uid="{00000000-0005-0000-0000-0000AF040000}"/>
    <cellStyle name="Calculation 2 6 25" xfId="6978" xr:uid="{00000000-0005-0000-0000-0000B0040000}"/>
    <cellStyle name="Calculation 2 6 26" xfId="2724" xr:uid="{00000000-0005-0000-0000-0000B1040000}"/>
    <cellStyle name="Calculation 2 6 3" xfId="442" xr:uid="{00000000-0005-0000-0000-0000B2040000}"/>
    <cellStyle name="Calculation 2 6 3 2" xfId="5000" xr:uid="{00000000-0005-0000-0000-0000B3040000}"/>
    <cellStyle name="Calculation 2 6 3 3" xfId="6994" xr:uid="{00000000-0005-0000-0000-0000B4040000}"/>
    <cellStyle name="Calculation 2 6 3 4" xfId="2740" xr:uid="{00000000-0005-0000-0000-0000B5040000}"/>
    <cellStyle name="Calculation 2 6 4" xfId="443" xr:uid="{00000000-0005-0000-0000-0000B6040000}"/>
    <cellStyle name="Calculation 2 6 4 2" xfId="5001" xr:uid="{00000000-0005-0000-0000-0000B7040000}"/>
    <cellStyle name="Calculation 2 6 4 3" xfId="6995" xr:uid="{00000000-0005-0000-0000-0000B8040000}"/>
    <cellStyle name="Calculation 2 6 4 4" xfId="2741" xr:uid="{00000000-0005-0000-0000-0000B9040000}"/>
    <cellStyle name="Calculation 2 6 5" xfId="444" xr:uid="{00000000-0005-0000-0000-0000BA040000}"/>
    <cellStyle name="Calculation 2 6 5 2" xfId="5002" xr:uid="{00000000-0005-0000-0000-0000BB040000}"/>
    <cellStyle name="Calculation 2 6 5 3" xfId="6996" xr:uid="{00000000-0005-0000-0000-0000BC040000}"/>
    <cellStyle name="Calculation 2 6 5 4" xfId="2742" xr:uid="{00000000-0005-0000-0000-0000BD040000}"/>
    <cellStyle name="Calculation 2 6 6" xfId="445" xr:uid="{00000000-0005-0000-0000-0000BE040000}"/>
    <cellStyle name="Calculation 2 6 6 2" xfId="5003" xr:uid="{00000000-0005-0000-0000-0000BF040000}"/>
    <cellStyle name="Calculation 2 6 6 3" xfId="6997" xr:uid="{00000000-0005-0000-0000-0000C0040000}"/>
    <cellStyle name="Calculation 2 6 6 4" xfId="2743" xr:uid="{00000000-0005-0000-0000-0000C1040000}"/>
    <cellStyle name="Calculation 2 6 7" xfId="446" xr:uid="{00000000-0005-0000-0000-0000C2040000}"/>
    <cellStyle name="Calculation 2 6 7 2" xfId="5004" xr:uid="{00000000-0005-0000-0000-0000C3040000}"/>
    <cellStyle name="Calculation 2 6 7 3" xfId="6998" xr:uid="{00000000-0005-0000-0000-0000C4040000}"/>
    <cellStyle name="Calculation 2 6 7 4" xfId="2744" xr:uid="{00000000-0005-0000-0000-0000C5040000}"/>
    <cellStyle name="Calculation 2 6 8" xfId="447" xr:uid="{00000000-0005-0000-0000-0000C6040000}"/>
    <cellStyle name="Calculation 2 6 8 2" xfId="5005" xr:uid="{00000000-0005-0000-0000-0000C7040000}"/>
    <cellStyle name="Calculation 2 6 8 3" xfId="6999" xr:uid="{00000000-0005-0000-0000-0000C8040000}"/>
    <cellStyle name="Calculation 2 6 8 4" xfId="2745" xr:uid="{00000000-0005-0000-0000-0000C9040000}"/>
    <cellStyle name="Calculation 2 6 9" xfId="448" xr:uid="{00000000-0005-0000-0000-0000CA040000}"/>
    <cellStyle name="Calculation 2 6 9 2" xfId="5006" xr:uid="{00000000-0005-0000-0000-0000CB040000}"/>
    <cellStyle name="Calculation 2 6 9 3" xfId="7000" xr:uid="{00000000-0005-0000-0000-0000CC040000}"/>
    <cellStyle name="Calculation 2 6 9 4" xfId="2746" xr:uid="{00000000-0005-0000-0000-0000CD040000}"/>
    <cellStyle name="Calculation 2 7" xfId="449" xr:uid="{00000000-0005-0000-0000-0000CE040000}"/>
    <cellStyle name="Calculation 2 7 10" xfId="450" xr:uid="{00000000-0005-0000-0000-0000CF040000}"/>
    <cellStyle name="Calculation 2 7 10 2" xfId="5008" xr:uid="{00000000-0005-0000-0000-0000D0040000}"/>
    <cellStyle name="Calculation 2 7 10 3" xfId="7002" xr:uid="{00000000-0005-0000-0000-0000D1040000}"/>
    <cellStyle name="Calculation 2 7 10 4" xfId="2748" xr:uid="{00000000-0005-0000-0000-0000D2040000}"/>
    <cellStyle name="Calculation 2 7 11" xfId="451" xr:uid="{00000000-0005-0000-0000-0000D3040000}"/>
    <cellStyle name="Calculation 2 7 11 2" xfId="5009" xr:uid="{00000000-0005-0000-0000-0000D4040000}"/>
    <cellStyle name="Calculation 2 7 11 3" xfId="7003" xr:uid="{00000000-0005-0000-0000-0000D5040000}"/>
    <cellStyle name="Calculation 2 7 11 4" xfId="2749" xr:uid="{00000000-0005-0000-0000-0000D6040000}"/>
    <cellStyle name="Calculation 2 7 12" xfId="452" xr:uid="{00000000-0005-0000-0000-0000D7040000}"/>
    <cellStyle name="Calculation 2 7 12 2" xfId="5010" xr:uid="{00000000-0005-0000-0000-0000D8040000}"/>
    <cellStyle name="Calculation 2 7 12 3" xfId="7004" xr:uid="{00000000-0005-0000-0000-0000D9040000}"/>
    <cellStyle name="Calculation 2 7 12 4" xfId="2750" xr:uid="{00000000-0005-0000-0000-0000DA040000}"/>
    <cellStyle name="Calculation 2 7 13" xfId="453" xr:uid="{00000000-0005-0000-0000-0000DB040000}"/>
    <cellStyle name="Calculation 2 7 13 2" xfId="5011" xr:uid="{00000000-0005-0000-0000-0000DC040000}"/>
    <cellStyle name="Calculation 2 7 13 3" xfId="7005" xr:uid="{00000000-0005-0000-0000-0000DD040000}"/>
    <cellStyle name="Calculation 2 7 13 4" xfId="2751" xr:uid="{00000000-0005-0000-0000-0000DE040000}"/>
    <cellStyle name="Calculation 2 7 14" xfId="454" xr:uid="{00000000-0005-0000-0000-0000DF040000}"/>
    <cellStyle name="Calculation 2 7 14 2" xfId="5012" xr:uid="{00000000-0005-0000-0000-0000E0040000}"/>
    <cellStyle name="Calculation 2 7 14 3" xfId="7006" xr:uid="{00000000-0005-0000-0000-0000E1040000}"/>
    <cellStyle name="Calculation 2 7 14 4" xfId="2752" xr:uid="{00000000-0005-0000-0000-0000E2040000}"/>
    <cellStyle name="Calculation 2 7 15" xfId="455" xr:uid="{00000000-0005-0000-0000-0000E3040000}"/>
    <cellStyle name="Calculation 2 7 15 2" xfId="5013" xr:uid="{00000000-0005-0000-0000-0000E4040000}"/>
    <cellStyle name="Calculation 2 7 15 3" xfId="7007" xr:uid="{00000000-0005-0000-0000-0000E5040000}"/>
    <cellStyle name="Calculation 2 7 15 4" xfId="2753" xr:uid="{00000000-0005-0000-0000-0000E6040000}"/>
    <cellStyle name="Calculation 2 7 16" xfId="456" xr:uid="{00000000-0005-0000-0000-0000E7040000}"/>
    <cellStyle name="Calculation 2 7 16 2" xfId="5014" xr:uid="{00000000-0005-0000-0000-0000E8040000}"/>
    <cellStyle name="Calculation 2 7 16 3" xfId="7008" xr:uid="{00000000-0005-0000-0000-0000E9040000}"/>
    <cellStyle name="Calculation 2 7 16 4" xfId="2754" xr:uid="{00000000-0005-0000-0000-0000EA040000}"/>
    <cellStyle name="Calculation 2 7 17" xfId="457" xr:uid="{00000000-0005-0000-0000-0000EB040000}"/>
    <cellStyle name="Calculation 2 7 17 2" xfId="5015" xr:uid="{00000000-0005-0000-0000-0000EC040000}"/>
    <cellStyle name="Calculation 2 7 17 3" xfId="7009" xr:uid="{00000000-0005-0000-0000-0000ED040000}"/>
    <cellStyle name="Calculation 2 7 17 4" xfId="2755" xr:uid="{00000000-0005-0000-0000-0000EE040000}"/>
    <cellStyle name="Calculation 2 7 18" xfId="458" xr:uid="{00000000-0005-0000-0000-0000EF040000}"/>
    <cellStyle name="Calculation 2 7 18 2" xfId="5016" xr:uid="{00000000-0005-0000-0000-0000F0040000}"/>
    <cellStyle name="Calculation 2 7 18 3" xfId="7010" xr:uid="{00000000-0005-0000-0000-0000F1040000}"/>
    <cellStyle name="Calculation 2 7 18 4" xfId="2756" xr:uid="{00000000-0005-0000-0000-0000F2040000}"/>
    <cellStyle name="Calculation 2 7 19" xfId="459" xr:uid="{00000000-0005-0000-0000-0000F3040000}"/>
    <cellStyle name="Calculation 2 7 19 2" xfId="5017" xr:uid="{00000000-0005-0000-0000-0000F4040000}"/>
    <cellStyle name="Calculation 2 7 19 3" xfId="7011" xr:uid="{00000000-0005-0000-0000-0000F5040000}"/>
    <cellStyle name="Calculation 2 7 19 4" xfId="2757" xr:uid="{00000000-0005-0000-0000-0000F6040000}"/>
    <cellStyle name="Calculation 2 7 2" xfId="460" xr:uid="{00000000-0005-0000-0000-0000F7040000}"/>
    <cellStyle name="Calculation 2 7 2 2" xfId="5018" xr:uid="{00000000-0005-0000-0000-0000F8040000}"/>
    <cellStyle name="Calculation 2 7 2 3" xfId="7012" xr:uid="{00000000-0005-0000-0000-0000F9040000}"/>
    <cellStyle name="Calculation 2 7 2 4" xfId="2758" xr:uid="{00000000-0005-0000-0000-0000FA040000}"/>
    <cellStyle name="Calculation 2 7 20" xfId="461" xr:uid="{00000000-0005-0000-0000-0000FB040000}"/>
    <cellStyle name="Calculation 2 7 20 2" xfId="5019" xr:uid="{00000000-0005-0000-0000-0000FC040000}"/>
    <cellStyle name="Calculation 2 7 20 3" xfId="7013" xr:uid="{00000000-0005-0000-0000-0000FD040000}"/>
    <cellStyle name="Calculation 2 7 20 4" xfId="2759" xr:uid="{00000000-0005-0000-0000-0000FE040000}"/>
    <cellStyle name="Calculation 2 7 21" xfId="462" xr:uid="{00000000-0005-0000-0000-0000FF040000}"/>
    <cellStyle name="Calculation 2 7 21 2" xfId="5020" xr:uid="{00000000-0005-0000-0000-000000050000}"/>
    <cellStyle name="Calculation 2 7 21 3" xfId="7014" xr:uid="{00000000-0005-0000-0000-000001050000}"/>
    <cellStyle name="Calculation 2 7 21 4" xfId="2760" xr:uid="{00000000-0005-0000-0000-000002050000}"/>
    <cellStyle name="Calculation 2 7 22" xfId="463" xr:uid="{00000000-0005-0000-0000-000003050000}"/>
    <cellStyle name="Calculation 2 7 22 2" xfId="5021" xr:uid="{00000000-0005-0000-0000-000004050000}"/>
    <cellStyle name="Calculation 2 7 22 3" xfId="7015" xr:uid="{00000000-0005-0000-0000-000005050000}"/>
    <cellStyle name="Calculation 2 7 22 4" xfId="2761" xr:uid="{00000000-0005-0000-0000-000006050000}"/>
    <cellStyle name="Calculation 2 7 23" xfId="464" xr:uid="{00000000-0005-0000-0000-000007050000}"/>
    <cellStyle name="Calculation 2 7 23 2" xfId="5022" xr:uid="{00000000-0005-0000-0000-000008050000}"/>
    <cellStyle name="Calculation 2 7 23 3" xfId="7016" xr:uid="{00000000-0005-0000-0000-000009050000}"/>
    <cellStyle name="Calculation 2 7 23 4" xfId="2762" xr:uid="{00000000-0005-0000-0000-00000A050000}"/>
    <cellStyle name="Calculation 2 7 24" xfId="5007" xr:uid="{00000000-0005-0000-0000-00000B050000}"/>
    <cellStyle name="Calculation 2 7 25" xfId="7001" xr:uid="{00000000-0005-0000-0000-00000C050000}"/>
    <cellStyle name="Calculation 2 7 26" xfId="2747" xr:uid="{00000000-0005-0000-0000-00000D050000}"/>
    <cellStyle name="Calculation 2 7 3" xfId="465" xr:uid="{00000000-0005-0000-0000-00000E050000}"/>
    <cellStyle name="Calculation 2 7 3 2" xfId="5023" xr:uid="{00000000-0005-0000-0000-00000F050000}"/>
    <cellStyle name="Calculation 2 7 3 3" xfId="7017" xr:uid="{00000000-0005-0000-0000-000010050000}"/>
    <cellStyle name="Calculation 2 7 3 4" xfId="2763" xr:uid="{00000000-0005-0000-0000-000011050000}"/>
    <cellStyle name="Calculation 2 7 4" xfId="466" xr:uid="{00000000-0005-0000-0000-000012050000}"/>
    <cellStyle name="Calculation 2 7 4 2" xfId="5024" xr:uid="{00000000-0005-0000-0000-000013050000}"/>
    <cellStyle name="Calculation 2 7 4 3" xfId="7018" xr:uid="{00000000-0005-0000-0000-000014050000}"/>
    <cellStyle name="Calculation 2 7 4 4" xfId="2764" xr:uid="{00000000-0005-0000-0000-000015050000}"/>
    <cellStyle name="Calculation 2 7 5" xfId="467" xr:uid="{00000000-0005-0000-0000-000016050000}"/>
    <cellStyle name="Calculation 2 7 5 2" xfId="5025" xr:uid="{00000000-0005-0000-0000-000017050000}"/>
    <cellStyle name="Calculation 2 7 5 3" xfId="7019" xr:uid="{00000000-0005-0000-0000-000018050000}"/>
    <cellStyle name="Calculation 2 7 5 4" xfId="2765" xr:uid="{00000000-0005-0000-0000-000019050000}"/>
    <cellStyle name="Calculation 2 7 6" xfId="468" xr:uid="{00000000-0005-0000-0000-00001A050000}"/>
    <cellStyle name="Calculation 2 7 6 2" xfId="5026" xr:uid="{00000000-0005-0000-0000-00001B050000}"/>
    <cellStyle name="Calculation 2 7 6 3" xfId="7020" xr:uid="{00000000-0005-0000-0000-00001C050000}"/>
    <cellStyle name="Calculation 2 7 6 4" xfId="2766" xr:uid="{00000000-0005-0000-0000-00001D050000}"/>
    <cellStyle name="Calculation 2 7 7" xfId="469" xr:uid="{00000000-0005-0000-0000-00001E050000}"/>
    <cellStyle name="Calculation 2 7 7 2" xfId="5027" xr:uid="{00000000-0005-0000-0000-00001F050000}"/>
    <cellStyle name="Calculation 2 7 7 3" xfId="7021" xr:uid="{00000000-0005-0000-0000-000020050000}"/>
    <cellStyle name="Calculation 2 7 7 4" xfId="2767" xr:uid="{00000000-0005-0000-0000-000021050000}"/>
    <cellStyle name="Calculation 2 7 8" xfId="470" xr:uid="{00000000-0005-0000-0000-000022050000}"/>
    <cellStyle name="Calculation 2 7 8 2" xfId="5028" xr:uid="{00000000-0005-0000-0000-000023050000}"/>
    <cellStyle name="Calculation 2 7 8 3" xfId="7022" xr:uid="{00000000-0005-0000-0000-000024050000}"/>
    <cellStyle name="Calculation 2 7 8 4" xfId="2768" xr:uid="{00000000-0005-0000-0000-000025050000}"/>
    <cellStyle name="Calculation 2 7 9" xfId="471" xr:uid="{00000000-0005-0000-0000-000026050000}"/>
    <cellStyle name="Calculation 2 7 9 2" xfId="5029" xr:uid="{00000000-0005-0000-0000-000027050000}"/>
    <cellStyle name="Calculation 2 7 9 3" xfId="7023" xr:uid="{00000000-0005-0000-0000-000028050000}"/>
    <cellStyle name="Calculation 2 7 9 4" xfId="2769" xr:uid="{00000000-0005-0000-0000-000029050000}"/>
    <cellStyle name="Calculation 2 8" xfId="472" xr:uid="{00000000-0005-0000-0000-00002A050000}"/>
    <cellStyle name="Calculation 2 8 10" xfId="473" xr:uid="{00000000-0005-0000-0000-00002B050000}"/>
    <cellStyle name="Calculation 2 8 10 2" xfId="5031" xr:uid="{00000000-0005-0000-0000-00002C050000}"/>
    <cellStyle name="Calculation 2 8 10 3" xfId="7025" xr:uid="{00000000-0005-0000-0000-00002D050000}"/>
    <cellStyle name="Calculation 2 8 10 4" xfId="2771" xr:uid="{00000000-0005-0000-0000-00002E050000}"/>
    <cellStyle name="Calculation 2 8 11" xfId="474" xr:uid="{00000000-0005-0000-0000-00002F050000}"/>
    <cellStyle name="Calculation 2 8 11 2" xfId="5032" xr:uid="{00000000-0005-0000-0000-000030050000}"/>
    <cellStyle name="Calculation 2 8 11 3" xfId="7026" xr:uid="{00000000-0005-0000-0000-000031050000}"/>
    <cellStyle name="Calculation 2 8 11 4" xfId="2772" xr:uid="{00000000-0005-0000-0000-000032050000}"/>
    <cellStyle name="Calculation 2 8 12" xfId="475" xr:uid="{00000000-0005-0000-0000-000033050000}"/>
    <cellStyle name="Calculation 2 8 12 2" xfId="5033" xr:uid="{00000000-0005-0000-0000-000034050000}"/>
    <cellStyle name="Calculation 2 8 12 3" xfId="7027" xr:uid="{00000000-0005-0000-0000-000035050000}"/>
    <cellStyle name="Calculation 2 8 12 4" xfId="2773" xr:uid="{00000000-0005-0000-0000-000036050000}"/>
    <cellStyle name="Calculation 2 8 13" xfId="476" xr:uid="{00000000-0005-0000-0000-000037050000}"/>
    <cellStyle name="Calculation 2 8 13 2" xfId="5034" xr:uid="{00000000-0005-0000-0000-000038050000}"/>
    <cellStyle name="Calculation 2 8 13 3" xfId="7028" xr:uid="{00000000-0005-0000-0000-000039050000}"/>
    <cellStyle name="Calculation 2 8 13 4" xfId="2774" xr:uid="{00000000-0005-0000-0000-00003A050000}"/>
    <cellStyle name="Calculation 2 8 14" xfId="477" xr:uid="{00000000-0005-0000-0000-00003B050000}"/>
    <cellStyle name="Calculation 2 8 14 2" xfId="5035" xr:uid="{00000000-0005-0000-0000-00003C050000}"/>
    <cellStyle name="Calculation 2 8 14 3" xfId="7029" xr:uid="{00000000-0005-0000-0000-00003D050000}"/>
    <cellStyle name="Calculation 2 8 14 4" xfId="2775" xr:uid="{00000000-0005-0000-0000-00003E050000}"/>
    <cellStyle name="Calculation 2 8 15" xfId="478" xr:uid="{00000000-0005-0000-0000-00003F050000}"/>
    <cellStyle name="Calculation 2 8 15 2" xfId="5036" xr:uid="{00000000-0005-0000-0000-000040050000}"/>
    <cellStyle name="Calculation 2 8 15 3" xfId="7030" xr:uid="{00000000-0005-0000-0000-000041050000}"/>
    <cellStyle name="Calculation 2 8 15 4" xfId="2776" xr:uid="{00000000-0005-0000-0000-000042050000}"/>
    <cellStyle name="Calculation 2 8 16" xfId="479" xr:uid="{00000000-0005-0000-0000-000043050000}"/>
    <cellStyle name="Calculation 2 8 16 2" xfId="5037" xr:uid="{00000000-0005-0000-0000-000044050000}"/>
    <cellStyle name="Calculation 2 8 16 3" xfId="7031" xr:uid="{00000000-0005-0000-0000-000045050000}"/>
    <cellStyle name="Calculation 2 8 16 4" xfId="2777" xr:uid="{00000000-0005-0000-0000-000046050000}"/>
    <cellStyle name="Calculation 2 8 17" xfId="480" xr:uid="{00000000-0005-0000-0000-000047050000}"/>
    <cellStyle name="Calculation 2 8 17 2" xfId="5038" xr:uid="{00000000-0005-0000-0000-000048050000}"/>
    <cellStyle name="Calculation 2 8 17 3" xfId="7032" xr:uid="{00000000-0005-0000-0000-000049050000}"/>
    <cellStyle name="Calculation 2 8 17 4" xfId="2778" xr:uid="{00000000-0005-0000-0000-00004A050000}"/>
    <cellStyle name="Calculation 2 8 18" xfId="481" xr:uid="{00000000-0005-0000-0000-00004B050000}"/>
    <cellStyle name="Calculation 2 8 18 2" xfId="5039" xr:uid="{00000000-0005-0000-0000-00004C050000}"/>
    <cellStyle name="Calculation 2 8 18 3" xfId="7033" xr:uid="{00000000-0005-0000-0000-00004D050000}"/>
    <cellStyle name="Calculation 2 8 18 4" xfId="2779" xr:uid="{00000000-0005-0000-0000-00004E050000}"/>
    <cellStyle name="Calculation 2 8 19" xfId="482" xr:uid="{00000000-0005-0000-0000-00004F050000}"/>
    <cellStyle name="Calculation 2 8 19 2" xfId="5040" xr:uid="{00000000-0005-0000-0000-000050050000}"/>
    <cellStyle name="Calculation 2 8 19 3" xfId="7034" xr:uid="{00000000-0005-0000-0000-000051050000}"/>
    <cellStyle name="Calculation 2 8 19 4" xfId="2780" xr:uid="{00000000-0005-0000-0000-000052050000}"/>
    <cellStyle name="Calculation 2 8 2" xfId="483" xr:uid="{00000000-0005-0000-0000-000053050000}"/>
    <cellStyle name="Calculation 2 8 2 2" xfId="5041" xr:uid="{00000000-0005-0000-0000-000054050000}"/>
    <cellStyle name="Calculation 2 8 2 3" xfId="7035" xr:uid="{00000000-0005-0000-0000-000055050000}"/>
    <cellStyle name="Calculation 2 8 2 4" xfId="2781" xr:uid="{00000000-0005-0000-0000-000056050000}"/>
    <cellStyle name="Calculation 2 8 20" xfId="484" xr:uid="{00000000-0005-0000-0000-000057050000}"/>
    <cellStyle name="Calculation 2 8 20 2" xfId="5042" xr:uid="{00000000-0005-0000-0000-000058050000}"/>
    <cellStyle name="Calculation 2 8 20 3" xfId="7036" xr:uid="{00000000-0005-0000-0000-000059050000}"/>
    <cellStyle name="Calculation 2 8 20 4" xfId="2782" xr:uid="{00000000-0005-0000-0000-00005A050000}"/>
    <cellStyle name="Calculation 2 8 21" xfId="485" xr:uid="{00000000-0005-0000-0000-00005B050000}"/>
    <cellStyle name="Calculation 2 8 21 2" xfId="5043" xr:uid="{00000000-0005-0000-0000-00005C050000}"/>
    <cellStyle name="Calculation 2 8 21 3" xfId="7037" xr:uid="{00000000-0005-0000-0000-00005D050000}"/>
    <cellStyle name="Calculation 2 8 21 4" xfId="2783" xr:uid="{00000000-0005-0000-0000-00005E050000}"/>
    <cellStyle name="Calculation 2 8 22" xfId="486" xr:uid="{00000000-0005-0000-0000-00005F050000}"/>
    <cellStyle name="Calculation 2 8 22 2" xfId="5044" xr:uid="{00000000-0005-0000-0000-000060050000}"/>
    <cellStyle name="Calculation 2 8 22 3" xfId="7038" xr:uid="{00000000-0005-0000-0000-000061050000}"/>
    <cellStyle name="Calculation 2 8 22 4" xfId="2784" xr:uid="{00000000-0005-0000-0000-000062050000}"/>
    <cellStyle name="Calculation 2 8 23" xfId="487" xr:uid="{00000000-0005-0000-0000-000063050000}"/>
    <cellStyle name="Calculation 2 8 23 2" xfId="5045" xr:uid="{00000000-0005-0000-0000-000064050000}"/>
    <cellStyle name="Calculation 2 8 23 3" xfId="7039" xr:uid="{00000000-0005-0000-0000-000065050000}"/>
    <cellStyle name="Calculation 2 8 23 4" xfId="2785" xr:uid="{00000000-0005-0000-0000-000066050000}"/>
    <cellStyle name="Calculation 2 8 24" xfId="5030" xr:uid="{00000000-0005-0000-0000-000067050000}"/>
    <cellStyle name="Calculation 2 8 25" xfId="7024" xr:uid="{00000000-0005-0000-0000-000068050000}"/>
    <cellStyle name="Calculation 2 8 26" xfId="2770" xr:uid="{00000000-0005-0000-0000-000069050000}"/>
    <cellStyle name="Calculation 2 8 3" xfId="488" xr:uid="{00000000-0005-0000-0000-00006A050000}"/>
    <cellStyle name="Calculation 2 8 3 2" xfId="5046" xr:uid="{00000000-0005-0000-0000-00006B050000}"/>
    <cellStyle name="Calculation 2 8 3 3" xfId="7040" xr:uid="{00000000-0005-0000-0000-00006C050000}"/>
    <cellStyle name="Calculation 2 8 3 4" xfId="2786" xr:uid="{00000000-0005-0000-0000-00006D050000}"/>
    <cellStyle name="Calculation 2 8 4" xfId="489" xr:uid="{00000000-0005-0000-0000-00006E050000}"/>
    <cellStyle name="Calculation 2 8 4 2" xfId="5047" xr:uid="{00000000-0005-0000-0000-00006F050000}"/>
    <cellStyle name="Calculation 2 8 4 3" xfId="7041" xr:uid="{00000000-0005-0000-0000-000070050000}"/>
    <cellStyle name="Calculation 2 8 4 4" xfId="2787" xr:uid="{00000000-0005-0000-0000-000071050000}"/>
    <cellStyle name="Calculation 2 8 5" xfId="490" xr:uid="{00000000-0005-0000-0000-000072050000}"/>
    <cellStyle name="Calculation 2 8 5 2" xfId="5048" xr:uid="{00000000-0005-0000-0000-000073050000}"/>
    <cellStyle name="Calculation 2 8 5 3" xfId="7042" xr:uid="{00000000-0005-0000-0000-000074050000}"/>
    <cellStyle name="Calculation 2 8 5 4" xfId="2788" xr:uid="{00000000-0005-0000-0000-000075050000}"/>
    <cellStyle name="Calculation 2 8 6" xfId="491" xr:uid="{00000000-0005-0000-0000-000076050000}"/>
    <cellStyle name="Calculation 2 8 6 2" xfId="5049" xr:uid="{00000000-0005-0000-0000-000077050000}"/>
    <cellStyle name="Calculation 2 8 6 3" xfId="7043" xr:uid="{00000000-0005-0000-0000-000078050000}"/>
    <cellStyle name="Calculation 2 8 6 4" xfId="2789" xr:uid="{00000000-0005-0000-0000-000079050000}"/>
    <cellStyle name="Calculation 2 8 7" xfId="492" xr:uid="{00000000-0005-0000-0000-00007A050000}"/>
    <cellStyle name="Calculation 2 8 7 2" xfId="5050" xr:uid="{00000000-0005-0000-0000-00007B050000}"/>
    <cellStyle name="Calculation 2 8 7 3" xfId="7044" xr:uid="{00000000-0005-0000-0000-00007C050000}"/>
    <cellStyle name="Calculation 2 8 7 4" xfId="2790" xr:uid="{00000000-0005-0000-0000-00007D050000}"/>
    <cellStyle name="Calculation 2 8 8" xfId="493" xr:uid="{00000000-0005-0000-0000-00007E050000}"/>
    <cellStyle name="Calculation 2 8 8 2" xfId="5051" xr:uid="{00000000-0005-0000-0000-00007F050000}"/>
    <cellStyle name="Calculation 2 8 8 3" xfId="7045" xr:uid="{00000000-0005-0000-0000-000080050000}"/>
    <cellStyle name="Calculation 2 8 8 4" xfId="2791" xr:uid="{00000000-0005-0000-0000-000081050000}"/>
    <cellStyle name="Calculation 2 8 9" xfId="494" xr:uid="{00000000-0005-0000-0000-000082050000}"/>
    <cellStyle name="Calculation 2 8 9 2" xfId="5052" xr:uid="{00000000-0005-0000-0000-000083050000}"/>
    <cellStyle name="Calculation 2 8 9 3" xfId="7046" xr:uid="{00000000-0005-0000-0000-000084050000}"/>
    <cellStyle name="Calculation 2 8 9 4" xfId="2792" xr:uid="{00000000-0005-0000-0000-000085050000}"/>
    <cellStyle name="Calculation 2 9" xfId="495" xr:uid="{00000000-0005-0000-0000-000086050000}"/>
    <cellStyle name="Calculation 2 9 10" xfId="496" xr:uid="{00000000-0005-0000-0000-000087050000}"/>
    <cellStyle name="Calculation 2 9 10 2" xfId="5054" xr:uid="{00000000-0005-0000-0000-000088050000}"/>
    <cellStyle name="Calculation 2 9 10 3" xfId="7048" xr:uid="{00000000-0005-0000-0000-000089050000}"/>
    <cellStyle name="Calculation 2 9 10 4" xfId="2794" xr:uid="{00000000-0005-0000-0000-00008A050000}"/>
    <cellStyle name="Calculation 2 9 11" xfId="497" xr:uid="{00000000-0005-0000-0000-00008B050000}"/>
    <cellStyle name="Calculation 2 9 11 2" xfId="5055" xr:uid="{00000000-0005-0000-0000-00008C050000}"/>
    <cellStyle name="Calculation 2 9 11 3" xfId="7049" xr:uid="{00000000-0005-0000-0000-00008D050000}"/>
    <cellStyle name="Calculation 2 9 11 4" xfId="2795" xr:uid="{00000000-0005-0000-0000-00008E050000}"/>
    <cellStyle name="Calculation 2 9 12" xfId="498" xr:uid="{00000000-0005-0000-0000-00008F050000}"/>
    <cellStyle name="Calculation 2 9 12 2" xfId="5056" xr:uid="{00000000-0005-0000-0000-000090050000}"/>
    <cellStyle name="Calculation 2 9 12 3" xfId="7050" xr:uid="{00000000-0005-0000-0000-000091050000}"/>
    <cellStyle name="Calculation 2 9 12 4" xfId="2796" xr:uid="{00000000-0005-0000-0000-000092050000}"/>
    <cellStyle name="Calculation 2 9 13" xfId="499" xr:uid="{00000000-0005-0000-0000-000093050000}"/>
    <cellStyle name="Calculation 2 9 13 2" xfId="5057" xr:uid="{00000000-0005-0000-0000-000094050000}"/>
    <cellStyle name="Calculation 2 9 13 3" xfId="7051" xr:uid="{00000000-0005-0000-0000-000095050000}"/>
    <cellStyle name="Calculation 2 9 13 4" xfId="2797" xr:uid="{00000000-0005-0000-0000-000096050000}"/>
    <cellStyle name="Calculation 2 9 14" xfId="500" xr:uid="{00000000-0005-0000-0000-000097050000}"/>
    <cellStyle name="Calculation 2 9 14 2" xfId="5058" xr:uid="{00000000-0005-0000-0000-000098050000}"/>
    <cellStyle name="Calculation 2 9 14 3" xfId="7052" xr:uid="{00000000-0005-0000-0000-000099050000}"/>
    <cellStyle name="Calculation 2 9 14 4" xfId="2798" xr:uid="{00000000-0005-0000-0000-00009A050000}"/>
    <cellStyle name="Calculation 2 9 15" xfId="501" xr:uid="{00000000-0005-0000-0000-00009B050000}"/>
    <cellStyle name="Calculation 2 9 15 2" xfId="5059" xr:uid="{00000000-0005-0000-0000-00009C050000}"/>
    <cellStyle name="Calculation 2 9 15 3" xfId="7053" xr:uid="{00000000-0005-0000-0000-00009D050000}"/>
    <cellStyle name="Calculation 2 9 15 4" xfId="2799" xr:uid="{00000000-0005-0000-0000-00009E050000}"/>
    <cellStyle name="Calculation 2 9 16" xfId="502" xr:uid="{00000000-0005-0000-0000-00009F050000}"/>
    <cellStyle name="Calculation 2 9 16 2" xfId="5060" xr:uid="{00000000-0005-0000-0000-0000A0050000}"/>
    <cellStyle name="Calculation 2 9 16 3" xfId="7054" xr:uid="{00000000-0005-0000-0000-0000A1050000}"/>
    <cellStyle name="Calculation 2 9 16 4" xfId="2800" xr:uid="{00000000-0005-0000-0000-0000A2050000}"/>
    <cellStyle name="Calculation 2 9 17" xfId="503" xr:uid="{00000000-0005-0000-0000-0000A3050000}"/>
    <cellStyle name="Calculation 2 9 17 2" xfId="5061" xr:uid="{00000000-0005-0000-0000-0000A4050000}"/>
    <cellStyle name="Calculation 2 9 17 3" xfId="7055" xr:uid="{00000000-0005-0000-0000-0000A5050000}"/>
    <cellStyle name="Calculation 2 9 17 4" xfId="2801" xr:uid="{00000000-0005-0000-0000-0000A6050000}"/>
    <cellStyle name="Calculation 2 9 18" xfId="504" xr:uid="{00000000-0005-0000-0000-0000A7050000}"/>
    <cellStyle name="Calculation 2 9 18 2" xfId="5062" xr:uid="{00000000-0005-0000-0000-0000A8050000}"/>
    <cellStyle name="Calculation 2 9 18 3" xfId="7056" xr:uid="{00000000-0005-0000-0000-0000A9050000}"/>
    <cellStyle name="Calculation 2 9 18 4" xfId="2802" xr:uid="{00000000-0005-0000-0000-0000AA050000}"/>
    <cellStyle name="Calculation 2 9 19" xfId="505" xr:uid="{00000000-0005-0000-0000-0000AB050000}"/>
    <cellStyle name="Calculation 2 9 19 2" xfId="5063" xr:uid="{00000000-0005-0000-0000-0000AC050000}"/>
    <cellStyle name="Calculation 2 9 19 3" xfId="7057" xr:uid="{00000000-0005-0000-0000-0000AD050000}"/>
    <cellStyle name="Calculation 2 9 19 4" xfId="2803" xr:uid="{00000000-0005-0000-0000-0000AE050000}"/>
    <cellStyle name="Calculation 2 9 2" xfId="506" xr:uid="{00000000-0005-0000-0000-0000AF050000}"/>
    <cellStyle name="Calculation 2 9 2 2" xfId="5064" xr:uid="{00000000-0005-0000-0000-0000B0050000}"/>
    <cellStyle name="Calculation 2 9 2 3" xfId="7058" xr:uid="{00000000-0005-0000-0000-0000B1050000}"/>
    <cellStyle name="Calculation 2 9 2 4" xfId="2804" xr:uid="{00000000-0005-0000-0000-0000B2050000}"/>
    <cellStyle name="Calculation 2 9 20" xfId="507" xr:uid="{00000000-0005-0000-0000-0000B3050000}"/>
    <cellStyle name="Calculation 2 9 20 2" xfId="5065" xr:uid="{00000000-0005-0000-0000-0000B4050000}"/>
    <cellStyle name="Calculation 2 9 20 3" xfId="7059" xr:uid="{00000000-0005-0000-0000-0000B5050000}"/>
    <cellStyle name="Calculation 2 9 20 4" xfId="2805" xr:uid="{00000000-0005-0000-0000-0000B6050000}"/>
    <cellStyle name="Calculation 2 9 21" xfId="508" xr:uid="{00000000-0005-0000-0000-0000B7050000}"/>
    <cellStyle name="Calculation 2 9 21 2" xfId="5066" xr:uid="{00000000-0005-0000-0000-0000B8050000}"/>
    <cellStyle name="Calculation 2 9 21 3" xfId="7060" xr:uid="{00000000-0005-0000-0000-0000B9050000}"/>
    <cellStyle name="Calculation 2 9 21 4" xfId="2806" xr:uid="{00000000-0005-0000-0000-0000BA050000}"/>
    <cellStyle name="Calculation 2 9 22" xfId="509" xr:uid="{00000000-0005-0000-0000-0000BB050000}"/>
    <cellStyle name="Calculation 2 9 22 2" xfId="5067" xr:uid="{00000000-0005-0000-0000-0000BC050000}"/>
    <cellStyle name="Calculation 2 9 22 3" xfId="7061" xr:uid="{00000000-0005-0000-0000-0000BD050000}"/>
    <cellStyle name="Calculation 2 9 22 4" xfId="2807" xr:uid="{00000000-0005-0000-0000-0000BE050000}"/>
    <cellStyle name="Calculation 2 9 23" xfId="510" xr:uid="{00000000-0005-0000-0000-0000BF050000}"/>
    <cellStyle name="Calculation 2 9 23 2" xfId="5068" xr:uid="{00000000-0005-0000-0000-0000C0050000}"/>
    <cellStyle name="Calculation 2 9 23 3" xfId="7062" xr:uid="{00000000-0005-0000-0000-0000C1050000}"/>
    <cellStyle name="Calculation 2 9 23 4" xfId="2808" xr:uid="{00000000-0005-0000-0000-0000C2050000}"/>
    <cellStyle name="Calculation 2 9 24" xfId="5053" xr:uid="{00000000-0005-0000-0000-0000C3050000}"/>
    <cellStyle name="Calculation 2 9 25" xfId="7047" xr:uid="{00000000-0005-0000-0000-0000C4050000}"/>
    <cellStyle name="Calculation 2 9 26" xfId="2793" xr:uid="{00000000-0005-0000-0000-0000C5050000}"/>
    <cellStyle name="Calculation 2 9 3" xfId="511" xr:uid="{00000000-0005-0000-0000-0000C6050000}"/>
    <cellStyle name="Calculation 2 9 3 2" xfId="5069" xr:uid="{00000000-0005-0000-0000-0000C7050000}"/>
    <cellStyle name="Calculation 2 9 3 3" xfId="7063" xr:uid="{00000000-0005-0000-0000-0000C8050000}"/>
    <cellStyle name="Calculation 2 9 3 4" xfId="2809" xr:uid="{00000000-0005-0000-0000-0000C9050000}"/>
    <cellStyle name="Calculation 2 9 4" xfId="512" xr:uid="{00000000-0005-0000-0000-0000CA050000}"/>
    <cellStyle name="Calculation 2 9 4 2" xfId="5070" xr:uid="{00000000-0005-0000-0000-0000CB050000}"/>
    <cellStyle name="Calculation 2 9 4 3" xfId="7064" xr:uid="{00000000-0005-0000-0000-0000CC050000}"/>
    <cellStyle name="Calculation 2 9 4 4" xfId="2810" xr:uid="{00000000-0005-0000-0000-0000CD050000}"/>
    <cellStyle name="Calculation 2 9 5" xfId="513" xr:uid="{00000000-0005-0000-0000-0000CE050000}"/>
    <cellStyle name="Calculation 2 9 5 2" xfId="5071" xr:uid="{00000000-0005-0000-0000-0000CF050000}"/>
    <cellStyle name="Calculation 2 9 5 3" xfId="7065" xr:uid="{00000000-0005-0000-0000-0000D0050000}"/>
    <cellStyle name="Calculation 2 9 5 4" xfId="2811" xr:uid="{00000000-0005-0000-0000-0000D1050000}"/>
    <cellStyle name="Calculation 2 9 6" xfId="514" xr:uid="{00000000-0005-0000-0000-0000D2050000}"/>
    <cellStyle name="Calculation 2 9 6 2" xfId="5072" xr:uid="{00000000-0005-0000-0000-0000D3050000}"/>
    <cellStyle name="Calculation 2 9 6 3" xfId="7066" xr:uid="{00000000-0005-0000-0000-0000D4050000}"/>
    <cellStyle name="Calculation 2 9 6 4" xfId="2812" xr:uid="{00000000-0005-0000-0000-0000D5050000}"/>
    <cellStyle name="Calculation 2 9 7" xfId="515" xr:uid="{00000000-0005-0000-0000-0000D6050000}"/>
    <cellStyle name="Calculation 2 9 7 2" xfId="5073" xr:uid="{00000000-0005-0000-0000-0000D7050000}"/>
    <cellStyle name="Calculation 2 9 7 3" xfId="7067" xr:uid="{00000000-0005-0000-0000-0000D8050000}"/>
    <cellStyle name="Calculation 2 9 7 4" xfId="2813" xr:uid="{00000000-0005-0000-0000-0000D9050000}"/>
    <cellStyle name="Calculation 2 9 8" xfId="516" xr:uid="{00000000-0005-0000-0000-0000DA050000}"/>
    <cellStyle name="Calculation 2 9 8 2" xfId="5074" xr:uid="{00000000-0005-0000-0000-0000DB050000}"/>
    <cellStyle name="Calculation 2 9 8 3" xfId="7068" xr:uid="{00000000-0005-0000-0000-0000DC050000}"/>
    <cellStyle name="Calculation 2 9 8 4" xfId="2814" xr:uid="{00000000-0005-0000-0000-0000DD050000}"/>
    <cellStyle name="Calculation 2 9 9" xfId="517" xr:uid="{00000000-0005-0000-0000-0000DE050000}"/>
    <cellStyle name="Calculation 2 9 9 2" xfId="5075" xr:uid="{00000000-0005-0000-0000-0000DF050000}"/>
    <cellStyle name="Calculation 2 9 9 3" xfId="7069" xr:uid="{00000000-0005-0000-0000-0000E0050000}"/>
    <cellStyle name="Calculation 2 9 9 4" xfId="2815" xr:uid="{00000000-0005-0000-0000-0000E1050000}"/>
    <cellStyle name="Calculation 3" xfId="6904" xr:uid="{00000000-0005-0000-0000-0000E2050000}"/>
    <cellStyle name="Calculation 4" xfId="4627" xr:uid="{00000000-0005-0000-0000-0000E3050000}"/>
    <cellStyle name="Calculation 5" xfId="6881" xr:uid="{00000000-0005-0000-0000-0000E4050000}"/>
    <cellStyle name="Calculation 6" xfId="2451" xr:uid="{00000000-0005-0000-0000-0000E5050000}"/>
    <cellStyle name="Check Cell" xfId="27" builtinId="23" customBuiltin="1"/>
    <cellStyle name="Check Cell 2" xfId="518" xr:uid="{00000000-0005-0000-0000-0000E7050000}"/>
    <cellStyle name="Check Cell 2 2" xfId="519" xr:uid="{00000000-0005-0000-0000-0000E8050000}"/>
    <cellStyle name="Check Cell 3" xfId="6906" xr:uid="{00000000-0005-0000-0000-0000E9050000}"/>
    <cellStyle name="CollegeHeader1" xfId="77" xr:uid="{00000000-0005-0000-0000-0000EA050000}"/>
    <cellStyle name="ColumnAttributeAbovePrompt" xfId="28" xr:uid="{00000000-0005-0000-0000-0000EB050000}"/>
    <cellStyle name="ColumnAttributePrompt" xfId="29" xr:uid="{00000000-0005-0000-0000-0000EC050000}"/>
    <cellStyle name="ColumnAttributeValue" xfId="30" xr:uid="{00000000-0005-0000-0000-0000ED050000}"/>
    <cellStyle name="ColumnHeadingPrompt" xfId="31" xr:uid="{00000000-0005-0000-0000-0000EE050000}"/>
    <cellStyle name="ColumnHeadingValue" xfId="32" xr:uid="{00000000-0005-0000-0000-0000EF050000}"/>
    <cellStyle name="Comma" xfId="2447" builtinId="3"/>
    <cellStyle name="Comma [0] 2" xfId="6890" xr:uid="{00000000-0005-0000-0000-0000F1050000}"/>
    <cellStyle name="Comma 10" xfId="520" xr:uid="{00000000-0005-0000-0000-0000F2050000}"/>
    <cellStyle name="Comma 10 10" xfId="2816" xr:uid="{00000000-0005-0000-0000-0000F3050000}"/>
    <cellStyle name="Comma 10 2" xfId="521" xr:uid="{00000000-0005-0000-0000-0000F4050000}"/>
    <cellStyle name="Comma 10 2 2" xfId="2817" xr:uid="{00000000-0005-0000-0000-0000F5050000}"/>
    <cellStyle name="Comma 10 3" xfId="522" xr:uid="{00000000-0005-0000-0000-0000F6050000}"/>
    <cellStyle name="Comma 10 3 2" xfId="2818" xr:uid="{00000000-0005-0000-0000-0000F7050000}"/>
    <cellStyle name="Comma 10 4" xfId="523" xr:uid="{00000000-0005-0000-0000-0000F8050000}"/>
    <cellStyle name="Comma 10 4 2" xfId="2819" xr:uid="{00000000-0005-0000-0000-0000F9050000}"/>
    <cellStyle name="Comma 10 5" xfId="524" xr:uid="{00000000-0005-0000-0000-0000FA050000}"/>
    <cellStyle name="Comma 10 5 2" xfId="2820" xr:uid="{00000000-0005-0000-0000-0000FB050000}"/>
    <cellStyle name="Comma 10 6" xfId="525" xr:uid="{00000000-0005-0000-0000-0000FC050000}"/>
    <cellStyle name="Comma 10 6 2" xfId="2821" xr:uid="{00000000-0005-0000-0000-0000FD050000}"/>
    <cellStyle name="Comma 10 7" xfId="526" xr:uid="{00000000-0005-0000-0000-0000FE050000}"/>
    <cellStyle name="Comma 10 7 2" xfId="2822" xr:uid="{00000000-0005-0000-0000-0000FF050000}"/>
    <cellStyle name="Comma 10 8" xfId="527" xr:uid="{00000000-0005-0000-0000-000000060000}"/>
    <cellStyle name="Comma 10 8 2" xfId="2823" xr:uid="{00000000-0005-0000-0000-000001060000}"/>
    <cellStyle name="Comma 10 9" xfId="528" xr:uid="{00000000-0005-0000-0000-000002060000}"/>
    <cellStyle name="Comma 10 9 2" xfId="2824" xr:uid="{00000000-0005-0000-0000-000003060000}"/>
    <cellStyle name="Comma 11" xfId="8774" xr:uid="{00000000-0005-0000-0000-000004060000}"/>
    <cellStyle name="Comma 12" xfId="8820" xr:uid="{00000000-0005-0000-0000-000005060000}"/>
    <cellStyle name="Comma 13" xfId="8772" xr:uid="{00000000-0005-0000-0000-000006060000}"/>
    <cellStyle name="Comma 14" xfId="8818" xr:uid="{00000000-0005-0000-0000-000007060000}"/>
    <cellStyle name="Comma 15" xfId="8776" xr:uid="{00000000-0005-0000-0000-000008060000}"/>
    <cellStyle name="Comma 16" xfId="8816" xr:uid="{00000000-0005-0000-0000-000009060000}"/>
    <cellStyle name="Comma 17" xfId="8809" xr:uid="{00000000-0005-0000-0000-00000A060000}"/>
    <cellStyle name="Comma 18" xfId="8805" xr:uid="{00000000-0005-0000-0000-00000B060000}"/>
    <cellStyle name="Comma 19" xfId="8800" xr:uid="{00000000-0005-0000-0000-00000C060000}"/>
    <cellStyle name="Comma 2" xfId="73" xr:uid="{00000000-0005-0000-0000-00000D060000}"/>
    <cellStyle name="Comma 2 10" xfId="2378" xr:uid="{00000000-0005-0000-0000-00000E060000}"/>
    <cellStyle name="Comma 2 10 2" xfId="6876" xr:uid="{00000000-0005-0000-0000-00000F060000}"/>
    <cellStyle name="Comma 2 10 3" xfId="4597" xr:uid="{00000000-0005-0000-0000-000010060000}"/>
    <cellStyle name="Comma 2 11" xfId="4641" xr:uid="{00000000-0005-0000-0000-000011060000}"/>
    <cellStyle name="Comma 2 12" xfId="2457" xr:uid="{00000000-0005-0000-0000-000012060000}"/>
    <cellStyle name="Comma 2 2" xfId="529" xr:uid="{00000000-0005-0000-0000-000013060000}"/>
    <cellStyle name="Comma 2 2 10" xfId="530" xr:uid="{00000000-0005-0000-0000-000014060000}"/>
    <cellStyle name="Comma 2 2 2" xfId="531" xr:uid="{00000000-0005-0000-0000-000015060000}"/>
    <cellStyle name="Comma 2 2 2 2" xfId="2825" xr:uid="{00000000-0005-0000-0000-000016060000}"/>
    <cellStyle name="Comma 2 2 3" xfId="532" xr:uid="{00000000-0005-0000-0000-000017060000}"/>
    <cellStyle name="Comma 2 2 3 2" xfId="2826" xr:uid="{00000000-0005-0000-0000-000018060000}"/>
    <cellStyle name="Comma 2 2 4" xfId="533" xr:uid="{00000000-0005-0000-0000-000019060000}"/>
    <cellStyle name="Comma 2 2 4 2" xfId="2827" xr:uid="{00000000-0005-0000-0000-00001A060000}"/>
    <cellStyle name="Comma 2 2 5" xfId="534" xr:uid="{00000000-0005-0000-0000-00001B060000}"/>
    <cellStyle name="Comma 2 2 5 2" xfId="2828" xr:uid="{00000000-0005-0000-0000-00001C060000}"/>
    <cellStyle name="Comma 2 2 6" xfId="535" xr:uid="{00000000-0005-0000-0000-00001D060000}"/>
    <cellStyle name="Comma 2 2 6 2" xfId="2829" xr:uid="{00000000-0005-0000-0000-00001E060000}"/>
    <cellStyle name="Comma 2 2 7" xfId="536" xr:uid="{00000000-0005-0000-0000-00001F060000}"/>
    <cellStyle name="Comma 2 2 7 2" xfId="2830" xr:uid="{00000000-0005-0000-0000-000020060000}"/>
    <cellStyle name="Comma 2 2 8" xfId="537" xr:uid="{00000000-0005-0000-0000-000021060000}"/>
    <cellStyle name="Comma 2 2 8 2" xfId="2831" xr:uid="{00000000-0005-0000-0000-000022060000}"/>
    <cellStyle name="Comma 2 2 9" xfId="538" xr:uid="{00000000-0005-0000-0000-000023060000}"/>
    <cellStyle name="Comma 2 2 9 2" xfId="2832" xr:uid="{00000000-0005-0000-0000-000024060000}"/>
    <cellStyle name="Comma 2 3" xfId="539" xr:uid="{00000000-0005-0000-0000-000025060000}"/>
    <cellStyle name="Comma 2 4" xfId="540" xr:uid="{00000000-0005-0000-0000-000026060000}"/>
    <cellStyle name="Comma 2 5" xfId="541" xr:uid="{00000000-0005-0000-0000-000027060000}"/>
    <cellStyle name="Comma 2 6" xfId="542" xr:uid="{00000000-0005-0000-0000-000028060000}"/>
    <cellStyle name="Comma 2 7" xfId="543" xr:uid="{00000000-0005-0000-0000-000029060000}"/>
    <cellStyle name="Comma 2 8" xfId="544" xr:uid="{00000000-0005-0000-0000-00002A060000}"/>
    <cellStyle name="Comma 2 9" xfId="545" xr:uid="{00000000-0005-0000-0000-00002B060000}"/>
    <cellStyle name="Comma 20" xfId="8796" xr:uid="{00000000-0005-0000-0000-00002C060000}"/>
    <cellStyle name="Comma 21" xfId="8791" xr:uid="{00000000-0005-0000-0000-00002D060000}"/>
    <cellStyle name="Comma 22" xfId="8787" xr:uid="{00000000-0005-0000-0000-00002E060000}"/>
    <cellStyle name="Comma 23" xfId="8781" xr:uid="{00000000-0005-0000-0000-00002F060000}"/>
    <cellStyle name="Comma 24" xfId="8786" xr:uid="{00000000-0005-0000-0000-000030060000}"/>
    <cellStyle name="Comma 25" xfId="8814" xr:uid="{00000000-0005-0000-0000-000031060000}"/>
    <cellStyle name="Comma 26" xfId="8802" xr:uid="{00000000-0005-0000-0000-000032060000}"/>
    <cellStyle name="Comma 27" xfId="8811" xr:uid="{00000000-0005-0000-0000-000033060000}"/>
    <cellStyle name="Comma 28" xfId="8795" xr:uid="{00000000-0005-0000-0000-000034060000}"/>
    <cellStyle name="Comma 29" xfId="8803" xr:uid="{00000000-0005-0000-0000-000035060000}"/>
    <cellStyle name="Comma 3" xfId="78" xr:uid="{00000000-0005-0000-0000-000036060000}"/>
    <cellStyle name="Comma 3 10" xfId="4646" xr:uid="{00000000-0005-0000-0000-000037060000}"/>
    <cellStyle name="Comma 3 11" xfId="2460" xr:uid="{00000000-0005-0000-0000-000038060000}"/>
    <cellStyle name="Comma 3 2" xfId="546" xr:uid="{00000000-0005-0000-0000-000039060000}"/>
    <cellStyle name="Comma 3 2 2" xfId="2833" xr:uid="{00000000-0005-0000-0000-00003A060000}"/>
    <cellStyle name="Comma 3 3" xfId="547" xr:uid="{00000000-0005-0000-0000-00003B060000}"/>
    <cellStyle name="Comma 3 3 2" xfId="2834" xr:uid="{00000000-0005-0000-0000-00003C060000}"/>
    <cellStyle name="Comma 3 4" xfId="548" xr:uid="{00000000-0005-0000-0000-00003D060000}"/>
    <cellStyle name="Comma 3 4 2" xfId="2835" xr:uid="{00000000-0005-0000-0000-00003E060000}"/>
    <cellStyle name="Comma 3 5" xfId="549" xr:uid="{00000000-0005-0000-0000-00003F060000}"/>
    <cellStyle name="Comma 3 5 2" xfId="2836" xr:uid="{00000000-0005-0000-0000-000040060000}"/>
    <cellStyle name="Comma 3 6" xfId="550" xr:uid="{00000000-0005-0000-0000-000041060000}"/>
    <cellStyle name="Comma 3 6 2" xfId="2837" xr:uid="{00000000-0005-0000-0000-000042060000}"/>
    <cellStyle name="Comma 3 7" xfId="551" xr:uid="{00000000-0005-0000-0000-000043060000}"/>
    <cellStyle name="Comma 3 7 2" xfId="2838" xr:uid="{00000000-0005-0000-0000-000044060000}"/>
    <cellStyle name="Comma 3 8" xfId="552" xr:uid="{00000000-0005-0000-0000-000045060000}"/>
    <cellStyle name="Comma 3 8 2" xfId="2839" xr:uid="{00000000-0005-0000-0000-000046060000}"/>
    <cellStyle name="Comma 3 9" xfId="553" xr:uid="{00000000-0005-0000-0000-000047060000}"/>
    <cellStyle name="Comma 3 9 2" xfId="2840" xr:uid="{00000000-0005-0000-0000-000048060000}"/>
    <cellStyle name="Comma 30" xfId="8789" xr:uid="{00000000-0005-0000-0000-000049060000}"/>
    <cellStyle name="Comma 31" xfId="8794" xr:uid="{00000000-0005-0000-0000-00004A060000}"/>
    <cellStyle name="Comma 32" xfId="8783" xr:uid="{00000000-0005-0000-0000-00004B060000}"/>
    <cellStyle name="Comma 33" xfId="8785" xr:uid="{00000000-0005-0000-0000-00004C060000}"/>
    <cellStyle name="Comma 34" xfId="8780" xr:uid="{00000000-0005-0000-0000-00004D060000}"/>
    <cellStyle name="Comma 35" xfId="8778" xr:uid="{00000000-0005-0000-0000-00004E060000}"/>
    <cellStyle name="Comma 36" xfId="8779" xr:uid="{00000000-0005-0000-0000-00004F060000}"/>
    <cellStyle name="Comma 37" xfId="8777" xr:uid="{00000000-0005-0000-0000-000050060000}"/>
    <cellStyle name="Comma 38" xfId="4600" xr:uid="{00000000-0005-0000-0000-000051060000}"/>
    <cellStyle name="Comma 4" xfId="79" xr:uid="{00000000-0005-0000-0000-000052060000}"/>
    <cellStyle name="Comma 4 10" xfId="4647" xr:uid="{00000000-0005-0000-0000-000053060000}"/>
    <cellStyle name="Comma 4 11" xfId="2461" xr:uid="{00000000-0005-0000-0000-000054060000}"/>
    <cellStyle name="Comma 4 2" xfId="554" xr:uid="{00000000-0005-0000-0000-000055060000}"/>
    <cellStyle name="Comma 4 2 2" xfId="2841" xr:uid="{00000000-0005-0000-0000-000056060000}"/>
    <cellStyle name="Comma 4 3" xfId="555" xr:uid="{00000000-0005-0000-0000-000057060000}"/>
    <cellStyle name="Comma 4 3 2" xfId="2842" xr:uid="{00000000-0005-0000-0000-000058060000}"/>
    <cellStyle name="Comma 4 4" xfId="556" xr:uid="{00000000-0005-0000-0000-000059060000}"/>
    <cellStyle name="Comma 4 4 2" xfId="2843" xr:uid="{00000000-0005-0000-0000-00005A060000}"/>
    <cellStyle name="Comma 4 5" xfId="557" xr:uid="{00000000-0005-0000-0000-00005B060000}"/>
    <cellStyle name="Comma 4 5 2" xfId="2844" xr:uid="{00000000-0005-0000-0000-00005C060000}"/>
    <cellStyle name="Comma 4 6" xfId="558" xr:uid="{00000000-0005-0000-0000-00005D060000}"/>
    <cellStyle name="Comma 4 6 2" xfId="2845" xr:uid="{00000000-0005-0000-0000-00005E060000}"/>
    <cellStyle name="Comma 4 7" xfId="559" xr:uid="{00000000-0005-0000-0000-00005F060000}"/>
    <cellStyle name="Comma 4 7 2" xfId="2846" xr:uid="{00000000-0005-0000-0000-000060060000}"/>
    <cellStyle name="Comma 4 8" xfId="560" xr:uid="{00000000-0005-0000-0000-000061060000}"/>
    <cellStyle name="Comma 4 8 2" xfId="2847" xr:uid="{00000000-0005-0000-0000-000062060000}"/>
    <cellStyle name="Comma 4 9" xfId="561" xr:uid="{00000000-0005-0000-0000-000063060000}"/>
    <cellStyle name="Comma 4 9 2" xfId="2848" xr:uid="{00000000-0005-0000-0000-000064060000}"/>
    <cellStyle name="Comma 5" xfId="94" xr:uid="{00000000-0005-0000-0000-000065060000}"/>
    <cellStyle name="Comma 5 10" xfId="4656" xr:uid="{00000000-0005-0000-0000-000066060000}"/>
    <cellStyle name="Comma 5 11" xfId="2469" xr:uid="{00000000-0005-0000-0000-000067060000}"/>
    <cellStyle name="Comma 5 2" xfId="562" xr:uid="{00000000-0005-0000-0000-000068060000}"/>
    <cellStyle name="Comma 5 2 2" xfId="2849" xr:uid="{00000000-0005-0000-0000-000069060000}"/>
    <cellStyle name="Comma 5 3" xfId="563" xr:uid="{00000000-0005-0000-0000-00006A060000}"/>
    <cellStyle name="Comma 5 3 2" xfId="2850" xr:uid="{00000000-0005-0000-0000-00006B060000}"/>
    <cellStyle name="Comma 5 4" xfId="564" xr:uid="{00000000-0005-0000-0000-00006C060000}"/>
    <cellStyle name="Comma 5 4 2" xfId="2851" xr:uid="{00000000-0005-0000-0000-00006D060000}"/>
    <cellStyle name="Comma 5 5" xfId="565" xr:uid="{00000000-0005-0000-0000-00006E060000}"/>
    <cellStyle name="Comma 5 5 2" xfId="2852" xr:uid="{00000000-0005-0000-0000-00006F060000}"/>
    <cellStyle name="Comma 5 6" xfId="566" xr:uid="{00000000-0005-0000-0000-000070060000}"/>
    <cellStyle name="Comma 5 6 2" xfId="2853" xr:uid="{00000000-0005-0000-0000-000071060000}"/>
    <cellStyle name="Comma 5 7" xfId="567" xr:uid="{00000000-0005-0000-0000-000072060000}"/>
    <cellStyle name="Comma 5 7 2" xfId="2854" xr:uid="{00000000-0005-0000-0000-000073060000}"/>
    <cellStyle name="Comma 5 8" xfId="568" xr:uid="{00000000-0005-0000-0000-000074060000}"/>
    <cellStyle name="Comma 5 8 2" xfId="2855" xr:uid="{00000000-0005-0000-0000-000075060000}"/>
    <cellStyle name="Comma 5 9" xfId="569" xr:uid="{00000000-0005-0000-0000-000076060000}"/>
    <cellStyle name="Comma 5 9 2" xfId="2856" xr:uid="{00000000-0005-0000-0000-000077060000}"/>
    <cellStyle name="Comma 6" xfId="2425" xr:uid="{00000000-0005-0000-0000-000078060000}"/>
    <cellStyle name="Comma 6 2" xfId="570" xr:uid="{00000000-0005-0000-0000-000079060000}"/>
    <cellStyle name="Comma 6 2 2" xfId="2857" xr:uid="{00000000-0005-0000-0000-00007A060000}"/>
    <cellStyle name="Comma 6 3" xfId="571" xr:uid="{00000000-0005-0000-0000-00007B060000}"/>
    <cellStyle name="Comma 6 3 2" xfId="2858" xr:uid="{00000000-0005-0000-0000-00007C060000}"/>
    <cellStyle name="Comma 6 4" xfId="572" xr:uid="{00000000-0005-0000-0000-00007D060000}"/>
    <cellStyle name="Comma 6 4 2" xfId="2859" xr:uid="{00000000-0005-0000-0000-00007E060000}"/>
    <cellStyle name="Comma 6 5" xfId="573" xr:uid="{00000000-0005-0000-0000-00007F060000}"/>
    <cellStyle name="Comma 6 5 2" xfId="2860" xr:uid="{00000000-0005-0000-0000-000080060000}"/>
    <cellStyle name="Comma 6 6" xfId="574" xr:uid="{00000000-0005-0000-0000-000081060000}"/>
    <cellStyle name="Comma 6 6 2" xfId="2861" xr:uid="{00000000-0005-0000-0000-000082060000}"/>
    <cellStyle name="Comma 6 7" xfId="575" xr:uid="{00000000-0005-0000-0000-000083060000}"/>
    <cellStyle name="Comma 6 7 2" xfId="2862" xr:uid="{00000000-0005-0000-0000-000084060000}"/>
    <cellStyle name="Comma 6 8" xfId="576" xr:uid="{00000000-0005-0000-0000-000085060000}"/>
    <cellStyle name="Comma 6 8 2" xfId="2863" xr:uid="{00000000-0005-0000-0000-000086060000}"/>
    <cellStyle name="Comma 6 9" xfId="577" xr:uid="{00000000-0005-0000-0000-000087060000}"/>
    <cellStyle name="Comma 6 9 2" xfId="2864" xr:uid="{00000000-0005-0000-0000-000088060000}"/>
    <cellStyle name="Comma 7" xfId="2444" xr:uid="{00000000-0005-0000-0000-000089060000}"/>
    <cellStyle name="Comma 7 2" xfId="578" xr:uid="{00000000-0005-0000-0000-00008A060000}"/>
    <cellStyle name="Comma 7 2 2" xfId="2865" xr:uid="{00000000-0005-0000-0000-00008B060000}"/>
    <cellStyle name="Comma 7 3" xfId="579" xr:uid="{00000000-0005-0000-0000-00008C060000}"/>
    <cellStyle name="Comma 7 3 2" xfId="2866" xr:uid="{00000000-0005-0000-0000-00008D060000}"/>
    <cellStyle name="Comma 7 4" xfId="580" xr:uid="{00000000-0005-0000-0000-00008E060000}"/>
    <cellStyle name="Comma 7 4 2" xfId="2867" xr:uid="{00000000-0005-0000-0000-00008F060000}"/>
    <cellStyle name="Comma 7 5" xfId="581" xr:uid="{00000000-0005-0000-0000-000090060000}"/>
    <cellStyle name="Comma 7 5 2" xfId="2868" xr:uid="{00000000-0005-0000-0000-000091060000}"/>
    <cellStyle name="Comma 7 6" xfId="582" xr:uid="{00000000-0005-0000-0000-000092060000}"/>
    <cellStyle name="Comma 7 6 2" xfId="2869" xr:uid="{00000000-0005-0000-0000-000093060000}"/>
    <cellStyle name="Comma 7 7" xfId="583" xr:uid="{00000000-0005-0000-0000-000094060000}"/>
    <cellStyle name="Comma 7 7 2" xfId="2870" xr:uid="{00000000-0005-0000-0000-000095060000}"/>
    <cellStyle name="Comma 7 8" xfId="584" xr:uid="{00000000-0005-0000-0000-000096060000}"/>
    <cellStyle name="Comma 7 8 2" xfId="2871" xr:uid="{00000000-0005-0000-0000-000097060000}"/>
    <cellStyle name="Comma 7 9" xfId="585" xr:uid="{00000000-0005-0000-0000-000098060000}"/>
    <cellStyle name="Comma 7 9 2" xfId="2872" xr:uid="{00000000-0005-0000-0000-000099060000}"/>
    <cellStyle name="Comma 8" xfId="6889" xr:uid="{00000000-0005-0000-0000-00009A060000}"/>
    <cellStyle name="Comma 8 2" xfId="586" xr:uid="{00000000-0005-0000-0000-00009B060000}"/>
    <cellStyle name="Comma 8 2 2" xfId="2873" xr:uid="{00000000-0005-0000-0000-00009C060000}"/>
    <cellStyle name="Comma 8 3" xfId="587" xr:uid="{00000000-0005-0000-0000-00009D060000}"/>
    <cellStyle name="Comma 8 3 2" xfId="2874" xr:uid="{00000000-0005-0000-0000-00009E060000}"/>
    <cellStyle name="Comma 8 4" xfId="588" xr:uid="{00000000-0005-0000-0000-00009F060000}"/>
    <cellStyle name="Comma 8 4 2" xfId="2875" xr:uid="{00000000-0005-0000-0000-0000A0060000}"/>
    <cellStyle name="Comma 8 5" xfId="589" xr:uid="{00000000-0005-0000-0000-0000A1060000}"/>
    <cellStyle name="Comma 8 5 2" xfId="2876" xr:uid="{00000000-0005-0000-0000-0000A2060000}"/>
    <cellStyle name="Comma 8 6" xfId="590" xr:uid="{00000000-0005-0000-0000-0000A3060000}"/>
    <cellStyle name="Comma 8 6 2" xfId="2877" xr:uid="{00000000-0005-0000-0000-0000A4060000}"/>
    <cellStyle name="Comma 8 7" xfId="591" xr:uid="{00000000-0005-0000-0000-0000A5060000}"/>
    <cellStyle name="Comma 8 7 2" xfId="2878" xr:uid="{00000000-0005-0000-0000-0000A6060000}"/>
    <cellStyle name="Comma 8 8" xfId="592" xr:uid="{00000000-0005-0000-0000-0000A7060000}"/>
    <cellStyle name="Comma 8 8 2" xfId="2879" xr:uid="{00000000-0005-0000-0000-0000A8060000}"/>
    <cellStyle name="Comma 8 9" xfId="593" xr:uid="{00000000-0005-0000-0000-0000A9060000}"/>
    <cellStyle name="Comma 8 9 2" xfId="2880" xr:uid="{00000000-0005-0000-0000-0000AA060000}"/>
    <cellStyle name="Comma 9" xfId="6885" xr:uid="{00000000-0005-0000-0000-0000AB060000}"/>
    <cellStyle name="Comma 9 2" xfId="594" xr:uid="{00000000-0005-0000-0000-0000AC060000}"/>
    <cellStyle name="Comma 9 2 2" xfId="2881" xr:uid="{00000000-0005-0000-0000-0000AD060000}"/>
    <cellStyle name="Comma 9 3" xfId="595" xr:uid="{00000000-0005-0000-0000-0000AE060000}"/>
    <cellStyle name="Comma 9 3 2" xfId="2882" xr:uid="{00000000-0005-0000-0000-0000AF060000}"/>
    <cellStyle name="Comma 9 4" xfId="596" xr:uid="{00000000-0005-0000-0000-0000B0060000}"/>
    <cellStyle name="Comma 9 4 2" xfId="2883" xr:uid="{00000000-0005-0000-0000-0000B1060000}"/>
    <cellStyle name="Comma 9 5" xfId="597" xr:uid="{00000000-0005-0000-0000-0000B2060000}"/>
    <cellStyle name="Comma 9 5 2" xfId="2884" xr:uid="{00000000-0005-0000-0000-0000B3060000}"/>
    <cellStyle name="Comma 9 6" xfId="598" xr:uid="{00000000-0005-0000-0000-0000B4060000}"/>
    <cellStyle name="Comma 9 6 2" xfId="2885" xr:uid="{00000000-0005-0000-0000-0000B5060000}"/>
    <cellStyle name="Comma 9 7" xfId="599" xr:uid="{00000000-0005-0000-0000-0000B6060000}"/>
    <cellStyle name="Comma 9 7 2" xfId="2886" xr:uid="{00000000-0005-0000-0000-0000B7060000}"/>
    <cellStyle name="Comma 9 8" xfId="600" xr:uid="{00000000-0005-0000-0000-0000B8060000}"/>
    <cellStyle name="Comma 9 8 2" xfId="2887" xr:uid="{00000000-0005-0000-0000-0000B9060000}"/>
    <cellStyle name="Comma 9 9" xfId="601" xr:uid="{00000000-0005-0000-0000-0000BA060000}"/>
    <cellStyle name="Comma 9 9 2" xfId="2888" xr:uid="{00000000-0005-0000-0000-0000BB060000}"/>
    <cellStyle name="Currency" xfId="2450" builtinId="4"/>
    <cellStyle name="Currency [0] 2" xfId="6892" xr:uid="{00000000-0005-0000-0000-0000BD060000}"/>
    <cellStyle name="Currency 10" xfId="8825" xr:uid="{00000000-0005-0000-0000-0000BE060000}"/>
    <cellStyle name="Currency 11" xfId="8823" xr:uid="{00000000-0005-0000-0000-0000BF060000}"/>
    <cellStyle name="Currency 12" xfId="8773" xr:uid="{00000000-0005-0000-0000-0000C0060000}"/>
    <cellStyle name="Currency 13" xfId="8819" xr:uid="{00000000-0005-0000-0000-0000C1060000}"/>
    <cellStyle name="Currency 14" xfId="8824" xr:uid="{00000000-0005-0000-0000-0000C2060000}"/>
    <cellStyle name="Currency 15" xfId="8817" xr:uid="{00000000-0005-0000-0000-0000C3060000}"/>
    <cellStyle name="Currency 16" xfId="8810" xr:uid="{00000000-0005-0000-0000-0000C4060000}"/>
    <cellStyle name="Currency 17" xfId="8807" xr:uid="{00000000-0005-0000-0000-0000C5060000}"/>
    <cellStyle name="Currency 18" xfId="8801" xr:uid="{00000000-0005-0000-0000-0000C6060000}"/>
    <cellStyle name="Currency 19" xfId="8798" xr:uid="{00000000-0005-0000-0000-0000C7060000}"/>
    <cellStyle name="Currency 2" xfId="74" xr:uid="{00000000-0005-0000-0000-0000C8060000}"/>
    <cellStyle name="Currency 2 2" xfId="602" xr:uid="{00000000-0005-0000-0000-0000C9060000}"/>
    <cellStyle name="Currency 2 2 2" xfId="603" xr:uid="{00000000-0005-0000-0000-0000CA060000}"/>
    <cellStyle name="Currency 2 3" xfId="4642" xr:uid="{00000000-0005-0000-0000-0000CB060000}"/>
    <cellStyle name="Currency 2 4" xfId="2458" xr:uid="{00000000-0005-0000-0000-0000CC060000}"/>
    <cellStyle name="Currency 20" xfId="8792" xr:uid="{00000000-0005-0000-0000-0000CD060000}"/>
    <cellStyle name="Currency 21" xfId="8788" xr:uid="{00000000-0005-0000-0000-0000CE060000}"/>
    <cellStyle name="Currency 22" xfId="8782" xr:uid="{00000000-0005-0000-0000-0000CF060000}"/>
    <cellStyle name="Currency 23" xfId="8821" xr:uid="{00000000-0005-0000-0000-0000D0060000}"/>
    <cellStyle name="Currency 24" xfId="8815" xr:uid="{00000000-0005-0000-0000-0000D1060000}"/>
    <cellStyle name="Currency 25" xfId="8812" xr:uid="{00000000-0005-0000-0000-0000D2060000}"/>
    <cellStyle name="Currency 26" xfId="8813" xr:uid="{00000000-0005-0000-0000-0000D3060000}"/>
    <cellStyle name="Currency 27" xfId="8806" xr:uid="{00000000-0005-0000-0000-0000D4060000}"/>
    <cellStyle name="Currency 28" xfId="8808" xr:uid="{00000000-0005-0000-0000-0000D5060000}"/>
    <cellStyle name="Currency 29" xfId="8797" xr:uid="{00000000-0005-0000-0000-0000D6060000}"/>
    <cellStyle name="Currency 3" xfId="80" xr:uid="{00000000-0005-0000-0000-0000D7060000}"/>
    <cellStyle name="Currency 3 2" xfId="604" xr:uid="{00000000-0005-0000-0000-0000D8060000}"/>
    <cellStyle name="Currency 3 3" xfId="4648" xr:uid="{00000000-0005-0000-0000-0000D9060000}"/>
    <cellStyle name="Currency 3 4" xfId="2462" xr:uid="{00000000-0005-0000-0000-0000DA060000}"/>
    <cellStyle name="Currency 30" xfId="8799" xr:uid="{00000000-0005-0000-0000-0000DB060000}"/>
    <cellStyle name="Currency 31" xfId="8790" xr:uid="{00000000-0005-0000-0000-0000DC060000}"/>
    <cellStyle name="Currency 32" xfId="8793" xr:uid="{00000000-0005-0000-0000-0000DD060000}"/>
    <cellStyle name="Currency 33" xfId="8804" xr:uid="{00000000-0005-0000-0000-0000DE060000}"/>
    <cellStyle name="Currency 34" xfId="8784" xr:uid="{00000000-0005-0000-0000-0000DF060000}"/>
    <cellStyle name="Currency 4" xfId="605" xr:uid="{00000000-0005-0000-0000-0000E0060000}"/>
    <cellStyle name="Currency 5" xfId="606" xr:uid="{00000000-0005-0000-0000-0000E1060000}"/>
    <cellStyle name="Currency 5 2" xfId="2889" xr:uid="{00000000-0005-0000-0000-0000E2060000}"/>
    <cellStyle name="Currency 6" xfId="607" xr:uid="{00000000-0005-0000-0000-0000E3060000}"/>
    <cellStyle name="Currency 7" xfId="6891" xr:uid="{00000000-0005-0000-0000-0000E4060000}"/>
    <cellStyle name="Currency 8" xfId="8775" xr:uid="{00000000-0005-0000-0000-0000E5060000}"/>
    <cellStyle name="Currency 9" xfId="8822" xr:uid="{00000000-0005-0000-0000-0000E6060000}"/>
    <cellStyle name="Dane wejściowe" xfId="608" xr:uid="{00000000-0005-0000-0000-0000E7060000}"/>
    <cellStyle name="Dane wejściowe 10" xfId="609" xr:uid="{00000000-0005-0000-0000-0000E8060000}"/>
    <cellStyle name="Dane wejściowe 10 2" xfId="5167" xr:uid="{00000000-0005-0000-0000-0000E9060000}"/>
    <cellStyle name="Dane wejściowe 10 3" xfId="7071" xr:uid="{00000000-0005-0000-0000-0000EA060000}"/>
    <cellStyle name="Dane wejściowe 10 4" xfId="2891" xr:uid="{00000000-0005-0000-0000-0000EB060000}"/>
    <cellStyle name="Dane wejściowe 11" xfId="610" xr:uid="{00000000-0005-0000-0000-0000EC060000}"/>
    <cellStyle name="Dane wejściowe 11 2" xfId="5168" xr:uid="{00000000-0005-0000-0000-0000ED060000}"/>
    <cellStyle name="Dane wejściowe 11 3" xfId="7072" xr:uid="{00000000-0005-0000-0000-0000EE060000}"/>
    <cellStyle name="Dane wejściowe 11 4" xfId="2892" xr:uid="{00000000-0005-0000-0000-0000EF060000}"/>
    <cellStyle name="Dane wejściowe 12" xfId="611" xr:uid="{00000000-0005-0000-0000-0000F0060000}"/>
    <cellStyle name="Dane wejściowe 12 2" xfId="5169" xr:uid="{00000000-0005-0000-0000-0000F1060000}"/>
    <cellStyle name="Dane wejściowe 12 3" xfId="7073" xr:uid="{00000000-0005-0000-0000-0000F2060000}"/>
    <cellStyle name="Dane wejściowe 12 4" xfId="2893" xr:uid="{00000000-0005-0000-0000-0000F3060000}"/>
    <cellStyle name="Dane wejściowe 13" xfId="612" xr:uid="{00000000-0005-0000-0000-0000F4060000}"/>
    <cellStyle name="Dane wejściowe 13 2" xfId="5170" xr:uid="{00000000-0005-0000-0000-0000F5060000}"/>
    <cellStyle name="Dane wejściowe 13 3" xfId="7074" xr:uid="{00000000-0005-0000-0000-0000F6060000}"/>
    <cellStyle name="Dane wejściowe 13 4" xfId="2894" xr:uid="{00000000-0005-0000-0000-0000F7060000}"/>
    <cellStyle name="Dane wejściowe 14" xfId="613" xr:uid="{00000000-0005-0000-0000-0000F8060000}"/>
    <cellStyle name="Dane wejściowe 14 2" xfId="5171" xr:uid="{00000000-0005-0000-0000-0000F9060000}"/>
    <cellStyle name="Dane wejściowe 14 3" xfId="7075" xr:uid="{00000000-0005-0000-0000-0000FA060000}"/>
    <cellStyle name="Dane wejściowe 14 4" xfId="2895" xr:uid="{00000000-0005-0000-0000-0000FB060000}"/>
    <cellStyle name="Dane wejściowe 15" xfId="614" xr:uid="{00000000-0005-0000-0000-0000FC060000}"/>
    <cellStyle name="Dane wejściowe 15 2" xfId="5172" xr:uid="{00000000-0005-0000-0000-0000FD060000}"/>
    <cellStyle name="Dane wejściowe 15 3" xfId="7076" xr:uid="{00000000-0005-0000-0000-0000FE060000}"/>
    <cellStyle name="Dane wejściowe 15 4" xfId="2896" xr:uid="{00000000-0005-0000-0000-0000FF060000}"/>
    <cellStyle name="Dane wejściowe 16" xfId="615" xr:uid="{00000000-0005-0000-0000-000000070000}"/>
    <cellStyle name="Dane wejściowe 16 2" xfId="5173" xr:uid="{00000000-0005-0000-0000-000001070000}"/>
    <cellStyle name="Dane wejściowe 16 3" xfId="7077" xr:uid="{00000000-0005-0000-0000-000002070000}"/>
    <cellStyle name="Dane wejściowe 16 4" xfId="2897" xr:uid="{00000000-0005-0000-0000-000003070000}"/>
    <cellStyle name="Dane wejściowe 17" xfId="616" xr:uid="{00000000-0005-0000-0000-000004070000}"/>
    <cellStyle name="Dane wejściowe 17 2" xfId="5174" xr:uid="{00000000-0005-0000-0000-000005070000}"/>
    <cellStyle name="Dane wejściowe 17 3" xfId="7078" xr:uid="{00000000-0005-0000-0000-000006070000}"/>
    <cellStyle name="Dane wejściowe 17 4" xfId="2898" xr:uid="{00000000-0005-0000-0000-000007070000}"/>
    <cellStyle name="Dane wejściowe 18" xfId="617" xr:uid="{00000000-0005-0000-0000-000008070000}"/>
    <cellStyle name="Dane wejściowe 18 2" xfId="5175" xr:uid="{00000000-0005-0000-0000-000009070000}"/>
    <cellStyle name="Dane wejściowe 18 3" xfId="7079" xr:uid="{00000000-0005-0000-0000-00000A070000}"/>
    <cellStyle name="Dane wejściowe 18 4" xfId="2899" xr:uid="{00000000-0005-0000-0000-00000B070000}"/>
    <cellStyle name="Dane wejściowe 19" xfId="618" xr:uid="{00000000-0005-0000-0000-00000C070000}"/>
    <cellStyle name="Dane wejściowe 19 2" xfId="5176" xr:uid="{00000000-0005-0000-0000-00000D070000}"/>
    <cellStyle name="Dane wejściowe 19 3" xfId="7080" xr:uid="{00000000-0005-0000-0000-00000E070000}"/>
    <cellStyle name="Dane wejściowe 19 4" xfId="2900" xr:uid="{00000000-0005-0000-0000-00000F070000}"/>
    <cellStyle name="Dane wejściowe 2" xfId="619" xr:uid="{00000000-0005-0000-0000-000010070000}"/>
    <cellStyle name="Dane wejściowe 2 10" xfId="620" xr:uid="{00000000-0005-0000-0000-000011070000}"/>
    <cellStyle name="Dane wejściowe 2 10 2" xfId="5178" xr:uid="{00000000-0005-0000-0000-000012070000}"/>
    <cellStyle name="Dane wejściowe 2 10 3" xfId="7082" xr:uid="{00000000-0005-0000-0000-000013070000}"/>
    <cellStyle name="Dane wejściowe 2 10 4" xfId="2902" xr:uid="{00000000-0005-0000-0000-000014070000}"/>
    <cellStyle name="Dane wejściowe 2 11" xfId="621" xr:uid="{00000000-0005-0000-0000-000015070000}"/>
    <cellStyle name="Dane wejściowe 2 11 2" xfId="5179" xr:uid="{00000000-0005-0000-0000-000016070000}"/>
    <cellStyle name="Dane wejściowe 2 11 3" xfId="7083" xr:uid="{00000000-0005-0000-0000-000017070000}"/>
    <cellStyle name="Dane wejściowe 2 11 4" xfId="2903" xr:uid="{00000000-0005-0000-0000-000018070000}"/>
    <cellStyle name="Dane wejściowe 2 12" xfId="622" xr:uid="{00000000-0005-0000-0000-000019070000}"/>
    <cellStyle name="Dane wejściowe 2 12 2" xfId="5180" xr:uid="{00000000-0005-0000-0000-00001A070000}"/>
    <cellStyle name="Dane wejściowe 2 12 3" xfId="7084" xr:uid="{00000000-0005-0000-0000-00001B070000}"/>
    <cellStyle name="Dane wejściowe 2 12 4" xfId="2904" xr:uid="{00000000-0005-0000-0000-00001C070000}"/>
    <cellStyle name="Dane wejściowe 2 13" xfId="623" xr:uid="{00000000-0005-0000-0000-00001D070000}"/>
    <cellStyle name="Dane wejściowe 2 13 2" xfId="5181" xr:uid="{00000000-0005-0000-0000-00001E070000}"/>
    <cellStyle name="Dane wejściowe 2 13 3" xfId="7085" xr:uid="{00000000-0005-0000-0000-00001F070000}"/>
    <cellStyle name="Dane wejściowe 2 13 4" xfId="2905" xr:uid="{00000000-0005-0000-0000-000020070000}"/>
    <cellStyle name="Dane wejściowe 2 14" xfId="624" xr:uid="{00000000-0005-0000-0000-000021070000}"/>
    <cellStyle name="Dane wejściowe 2 14 2" xfId="5182" xr:uid="{00000000-0005-0000-0000-000022070000}"/>
    <cellStyle name="Dane wejściowe 2 14 3" xfId="7086" xr:uid="{00000000-0005-0000-0000-000023070000}"/>
    <cellStyle name="Dane wejściowe 2 14 4" xfId="2906" xr:uid="{00000000-0005-0000-0000-000024070000}"/>
    <cellStyle name="Dane wejściowe 2 15" xfId="625" xr:uid="{00000000-0005-0000-0000-000025070000}"/>
    <cellStyle name="Dane wejściowe 2 15 2" xfId="5183" xr:uid="{00000000-0005-0000-0000-000026070000}"/>
    <cellStyle name="Dane wejściowe 2 15 3" xfId="7087" xr:uid="{00000000-0005-0000-0000-000027070000}"/>
    <cellStyle name="Dane wejściowe 2 15 4" xfId="2907" xr:uid="{00000000-0005-0000-0000-000028070000}"/>
    <cellStyle name="Dane wejściowe 2 16" xfId="626" xr:uid="{00000000-0005-0000-0000-000029070000}"/>
    <cellStyle name="Dane wejściowe 2 16 2" xfId="5184" xr:uid="{00000000-0005-0000-0000-00002A070000}"/>
    <cellStyle name="Dane wejściowe 2 16 3" xfId="7088" xr:uid="{00000000-0005-0000-0000-00002B070000}"/>
    <cellStyle name="Dane wejściowe 2 16 4" xfId="2908" xr:uid="{00000000-0005-0000-0000-00002C070000}"/>
    <cellStyle name="Dane wejściowe 2 17" xfId="627" xr:uid="{00000000-0005-0000-0000-00002D070000}"/>
    <cellStyle name="Dane wejściowe 2 17 2" xfId="5185" xr:uid="{00000000-0005-0000-0000-00002E070000}"/>
    <cellStyle name="Dane wejściowe 2 17 3" xfId="7089" xr:uid="{00000000-0005-0000-0000-00002F070000}"/>
    <cellStyle name="Dane wejściowe 2 17 4" xfId="2909" xr:uid="{00000000-0005-0000-0000-000030070000}"/>
    <cellStyle name="Dane wejściowe 2 18" xfId="628" xr:uid="{00000000-0005-0000-0000-000031070000}"/>
    <cellStyle name="Dane wejściowe 2 18 2" xfId="5186" xr:uid="{00000000-0005-0000-0000-000032070000}"/>
    <cellStyle name="Dane wejściowe 2 18 3" xfId="7090" xr:uid="{00000000-0005-0000-0000-000033070000}"/>
    <cellStyle name="Dane wejściowe 2 18 4" xfId="2910" xr:uid="{00000000-0005-0000-0000-000034070000}"/>
    <cellStyle name="Dane wejściowe 2 19" xfId="629" xr:uid="{00000000-0005-0000-0000-000035070000}"/>
    <cellStyle name="Dane wejściowe 2 19 2" xfId="5187" xr:uid="{00000000-0005-0000-0000-000036070000}"/>
    <cellStyle name="Dane wejściowe 2 19 3" xfId="7091" xr:uid="{00000000-0005-0000-0000-000037070000}"/>
    <cellStyle name="Dane wejściowe 2 19 4" xfId="2911" xr:uid="{00000000-0005-0000-0000-000038070000}"/>
    <cellStyle name="Dane wejściowe 2 2" xfId="630" xr:uid="{00000000-0005-0000-0000-000039070000}"/>
    <cellStyle name="Dane wejściowe 2 2 2" xfId="5188" xr:uid="{00000000-0005-0000-0000-00003A070000}"/>
    <cellStyle name="Dane wejściowe 2 2 3" xfId="7092" xr:uid="{00000000-0005-0000-0000-00003B070000}"/>
    <cellStyle name="Dane wejściowe 2 2 4" xfId="2912" xr:uid="{00000000-0005-0000-0000-00003C070000}"/>
    <cellStyle name="Dane wejściowe 2 20" xfId="631" xr:uid="{00000000-0005-0000-0000-00003D070000}"/>
    <cellStyle name="Dane wejściowe 2 20 2" xfId="5189" xr:uid="{00000000-0005-0000-0000-00003E070000}"/>
    <cellStyle name="Dane wejściowe 2 20 3" xfId="7093" xr:uid="{00000000-0005-0000-0000-00003F070000}"/>
    <cellStyle name="Dane wejściowe 2 20 4" xfId="2913" xr:uid="{00000000-0005-0000-0000-000040070000}"/>
    <cellStyle name="Dane wejściowe 2 21" xfId="632" xr:uid="{00000000-0005-0000-0000-000041070000}"/>
    <cellStyle name="Dane wejściowe 2 21 2" xfId="5190" xr:uid="{00000000-0005-0000-0000-000042070000}"/>
    <cellStyle name="Dane wejściowe 2 21 3" xfId="7094" xr:uid="{00000000-0005-0000-0000-000043070000}"/>
    <cellStyle name="Dane wejściowe 2 21 4" xfId="2914" xr:uid="{00000000-0005-0000-0000-000044070000}"/>
    <cellStyle name="Dane wejściowe 2 22" xfId="633" xr:uid="{00000000-0005-0000-0000-000045070000}"/>
    <cellStyle name="Dane wejściowe 2 22 2" xfId="5191" xr:uid="{00000000-0005-0000-0000-000046070000}"/>
    <cellStyle name="Dane wejściowe 2 22 3" xfId="7095" xr:uid="{00000000-0005-0000-0000-000047070000}"/>
    <cellStyle name="Dane wejściowe 2 22 4" xfId="2915" xr:uid="{00000000-0005-0000-0000-000048070000}"/>
    <cellStyle name="Dane wejściowe 2 23" xfId="634" xr:uid="{00000000-0005-0000-0000-000049070000}"/>
    <cellStyle name="Dane wejściowe 2 23 2" xfId="5192" xr:uid="{00000000-0005-0000-0000-00004A070000}"/>
    <cellStyle name="Dane wejściowe 2 23 3" xfId="7096" xr:uid="{00000000-0005-0000-0000-00004B070000}"/>
    <cellStyle name="Dane wejściowe 2 23 4" xfId="2916" xr:uid="{00000000-0005-0000-0000-00004C070000}"/>
    <cellStyle name="Dane wejściowe 2 24" xfId="5177" xr:uid="{00000000-0005-0000-0000-00004D070000}"/>
    <cellStyle name="Dane wejściowe 2 25" xfId="7081" xr:uid="{00000000-0005-0000-0000-00004E070000}"/>
    <cellStyle name="Dane wejściowe 2 26" xfId="2901" xr:uid="{00000000-0005-0000-0000-00004F070000}"/>
    <cellStyle name="Dane wejściowe 2 3" xfId="635" xr:uid="{00000000-0005-0000-0000-000050070000}"/>
    <cellStyle name="Dane wejściowe 2 3 2" xfId="5193" xr:uid="{00000000-0005-0000-0000-000051070000}"/>
    <cellStyle name="Dane wejściowe 2 3 3" xfId="7097" xr:uid="{00000000-0005-0000-0000-000052070000}"/>
    <cellStyle name="Dane wejściowe 2 3 4" xfId="2917" xr:uid="{00000000-0005-0000-0000-000053070000}"/>
    <cellStyle name="Dane wejściowe 2 4" xfId="636" xr:uid="{00000000-0005-0000-0000-000054070000}"/>
    <cellStyle name="Dane wejściowe 2 4 2" xfId="5194" xr:uid="{00000000-0005-0000-0000-000055070000}"/>
    <cellStyle name="Dane wejściowe 2 4 3" xfId="7098" xr:uid="{00000000-0005-0000-0000-000056070000}"/>
    <cellStyle name="Dane wejściowe 2 4 4" xfId="2918" xr:uid="{00000000-0005-0000-0000-000057070000}"/>
    <cellStyle name="Dane wejściowe 2 5" xfId="637" xr:uid="{00000000-0005-0000-0000-000058070000}"/>
    <cellStyle name="Dane wejściowe 2 5 2" xfId="5195" xr:uid="{00000000-0005-0000-0000-000059070000}"/>
    <cellStyle name="Dane wejściowe 2 5 3" xfId="7099" xr:uid="{00000000-0005-0000-0000-00005A070000}"/>
    <cellStyle name="Dane wejściowe 2 5 4" xfId="2919" xr:uid="{00000000-0005-0000-0000-00005B070000}"/>
    <cellStyle name="Dane wejściowe 2 6" xfId="638" xr:uid="{00000000-0005-0000-0000-00005C070000}"/>
    <cellStyle name="Dane wejściowe 2 6 2" xfId="5196" xr:uid="{00000000-0005-0000-0000-00005D070000}"/>
    <cellStyle name="Dane wejściowe 2 6 3" xfId="7100" xr:uid="{00000000-0005-0000-0000-00005E070000}"/>
    <cellStyle name="Dane wejściowe 2 6 4" xfId="2920" xr:uid="{00000000-0005-0000-0000-00005F070000}"/>
    <cellStyle name="Dane wejściowe 2 7" xfId="639" xr:uid="{00000000-0005-0000-0000-000060070000}"/>
    <cellStyle name="Dane wejściowe 2 7 2" xfId="5197" xr:uid="{00000000-0005-0000-0000-000061070000}"/>
    <cellStyle name="Dane wejściowe 2 7 3" xfId="7101" xr:uid="{00000000-0005-0000-0000-000062070000}"/>
    <cellStyle name="Dane wejściowe 2 7 4" xfId="2921" xr:uid="{00000000-0005-0000-0000-000063070000}"/>
    <cellStyle name="Dane wejściowe 2 8" xfId="640" xr:uid="{00000000-0005-0000-0000-000064070000}"/>
    <cellStyle name="Dane wejściowe 2 8 2" xfId="5198" xr:uid="{00000000-0005-0000-0000-000065070000}"/>
    <cellStyle name="Dane wejściowe 2 8 3" xfId="7102" xr:uid="{00000000-0005-0000-0000-000066070000}"/>
    <cellStyle name="Dane wejściowe 2 8 4" xfId="2922" xr:uid="{00000000-0005-0000-0000-000067070000}"/>
    <cellStyle name="Dane wejściowe 2 9" xfId="641" xr:uid="{00000000-0005-0000-0000-000068070000}"/>
    <cellStyle name="Dane wejściowe 2 9 2" xfId="5199" xr:uid="{00000000-0005-0000-0000-000069070000}"/>
    <cellStyle name="Dane wejściowe 2 9 3" xfId="7103" xr:uid="{00000000-0005-0000-0000-00006A070000}"/>
    <cellStyle name="Dane wejściowe 2 9 4" xfId="2923" xr:uid="{00000000-0005-0000-0000-00006B070000}"/>
    <cellStyle name="Dane wejściowe 20" xfId="642" xr:uid="{00000000-0005-0000-0000-00006C070000}"/>
    <cellStyle name="Dane wejściowe 20 2" xfId="5200" xr:uid="{00000000-0005-0000-0000-00006D070000}"/>
    <cellStyle name="Dane wejściowe 20 3" xfId="7104" xr:uid="{00000000-0005-0000-0000-00006E070000}"/>
    <cellStyle name="Dane wejściowe 20 4" xfId="2924" xr:uid="{00000000-0005-0000-0000-00006F070000}"/>
    <cellStyle name="Dane wejściowe 21" xfId="643" xr:uid="{00000000-0005-0000-0000-000070070000}"/>
    <cellStyle name="Dane wejściowe 21 2" xfId="5201" xr:uid="{00000000-0005-0000-0000-000071070000}"/>
    <cellStyle name="Dane wejściowe 21 3" xfId="7105" xr:uid="{00000000-0005-0000-0000-000072070000}"/>
    <cellStyle name="Dane wejściowe 21 4" xfId="2925" xr:uid="{00000000-0005-0000-0000-000073070000}"/>
    <cellStyle name="Dane wejściowe 22" xfId="644" xr:uid="{00000000-0005-0000-0000-000074070000}"/>
    <cellStyle name="Dane wejściowe 22 2" xfId="5202" xr:uid="{00000000-0005-0000-0000-000075070000}"/>
    <cellStyle name="Dane wejściowe 22 3" xfId="7106" xr:uid="{00000000-0005-0000-0000-000076070000}"/>
    <cellStyle name="Dane wejściowe 22 4" xfId="2926" xr:uid="{00000000-0005-0000-0000-000077070000}"/>
    <cellStyle name="Dane wejściowe 23" xfId="645" xr:uid="{00000000-0005-0000-0000-000078070000}"/>
    <cellStyle name="Dane wejściowe 23 2" xfId="5203" xr:uid="{00000000-0005-0000-0000-000079070000}"/>
    <cellStyle name="Dane wejściowe 23 3" xfId="7107" xr:uid="{00000000-0005-0000-0000-00007A070000}"/>
    <cellStyle name="Dane wejściowe 23 4" xfId="2927" xr:uid="{00000000-0005-0000-0000-00007B070000}"/>
    <cellStyle name="Dane wejściowe 24" xfId="646" xr:uid="{00000000-0005-0000-0000-00007C070000}"/>
    <cellStyle name="Dane wejściowe 24 2" xfId="5204" xr:uid="{00000000-0005-0000-0000-00007D070000}"/>
    <cellStyle name="Dane wejściowe 24 3" xfId="7108" xr:uid="{00000000-0005-0000-0000-00007E070000}"/>
    <cellStyle name="Dane wejściowe 24 4" xfId="2928" xr:uid="{00000000-0005-0000-0000-00007F070000}"/>
    <cellStyle name="Dane wejściowe 25" xfId="647" xr:uid="{00000000-0005-0000-0000-000080070000}"/>
    <cellStyle name="Dane wejściowe 25 2" xfId="5205" xr:uid="{00000000-0005-0000-0000-000081070000}"/>
    <cellStyle name="Dane wejściowe 25 3" xfId="7109" xr:uid="{00000000-0005-0000-0000-000082070000}"/>
    <cellStyle name="Dane wejściowe 25 4" xfId="2929" xr:uid="{00000000-0005-0000-0000-000083070000}"/>
    <cellStyle name="Dane wejściowe 26" xfId="5166" xr:uid="{00000000-0005-0000-0000-000084070000}"/>
    <cellStyle name="Dane wejściowe 27" xfId="7070" xr:uid="{00000000-0005-0000-0000-000085070000}"/>
    <cellStyle name="Dane wejściowe 28" xfId="2890" xr:uid="{00000000-0005-0000-0000-000086070000}"/>
    <cellStyle name="Dane wejściowe 3" xfId="648" xr:uid="{00000000-0005-0000-0000-000087070000}"/>
    <cellStyle name="Dane wejściowe 3 10" xfId="649" xr:uid="{00000000-0005-0000-0000-000088070000}"/>
    <cellStyle name="Dane wejściowe 3 10 2" xfId="5207" xr:uid="{00000000-0005-0000-0000-000089070000}"/>
    <cellStyle name="Dane wejściowe 3 10 3" xfId="7111" xr:uid="{00000000-0005-0000-0000-00008A070000}"/>
    <cellStyle name="Dane wejściowe 3 10 4" xfId="2931" xr:uid="{00000000-0005-0000-0000-00008B070000}"/>
    <cellStyle name="Dane wejściowe 3 11" xfId="650" xr:uid="{00000000-0005-0000-0000-00008C070000}"/>
    <cellStyle name="Dane wejściowe 3 11 2" xfId="5208" xr:uid="{00000000-0005-0000-0000-00008D070000}"/>
    <cellStyle name="Dane wejściowe 3 11 3" xfId="7112" xr:uid="{00000000-0005-0000-0000-00008E070000}"/>
    <cellStyle name="Dane wejściowe 3 11 4" xfId="2932" xr:uid="{00000000-0005-0000-0000-00008F070000}"/>
    <cellStyle name="Dane wejściowe 3 12" xfId="651" xr:uid="{00000000-0005-0000-0000-000090070000}"/>
    <cellStyle name="Dane wejściowe 3 12 2" xfId="5209" xr:uid="{00000000-0005-0000-0000-000091070000}"/>
    <cellStyle name="Dane wejściowe 3 12 3" xfId="7113" xr:uid="{00000000-0005-0000-0000-000092070000}"/>
    <cellStyle name="Dane wejściowe 3 12 4" xfId="2933" xr:uid="{00000000-0005-0000-0000-000093070000}"/>
    <cellStyle name="Dane wejściowe 3 13" xfId="652" xr:uid="{00000000-0005-0000-0000-000094070000}"/>
    <cellStyle name="Dane wejściowe 3 13 2" xfId="5210" xr:uid="{00000000-0005-0000-0000-000095070000}"/>
    <cellStyle name="Dane wejściowe 3 13 3" xfId="7114" xr:uid="{00000000-0005-0000-0000-000096070000}"/>
    <cellStyle name="Dane wejściowe 3 13 4" xfId="2934" xr:uid="{00000000-0005-0000-0000-000097070000}"/>
    <cellStyle name="Dane wejściowe 3 14" xfId="653" xr:uid="{00000000-0005-0000-0000-000098070000}"/>
    <cellStyle name="Dane wejściowe 3 14 2" xfId="5211" xr:uid="{00000000-0005-0000-0000-000099070000}"/>
    <cellStyle name="Dane wejściowe 3 14 3" xfId="7115" xr:uid="{00000000-0005-0000-0000-00009A070000}"/>
    <cellStyle name="Dane wejściowe 3 14 4" xfId="2935" xr:uid="{00000000-0005-0000-0000-00009B070000}"/>
    <cellStyle name="Dane wejściowe 3 15" xfId="654" xr:uid="{00000000-0005-0000-0000-00009C070000}"/>
    <cellStyle name="Dane wejściowe 3 15 2" xfId="5212" xr:uid="{00000000-0005-0000-0000-00009D070000}"/>
    <cellStyle name="Dane wejściowe 3 15 3" xfId="7116" xr:uid="{00000000-0005-0000-0000-00009E070000}"/>
    <cellStyle name="Dane wejściowe 3 15 4" xfId="2936" xr:uid="{00000000-0005-0000-0000-00009F070000}"/>
    <cellStyle name="Dane wejściowe 3 16" xfId="655" xr:uid="{00000000-0005-0000-0000-0000A0070000}"/>
    <cellStyle name="Dane wejściowe 3 16 2" xfId="5213" xr:uid="{00000000-0005-0000-0000-0000A1070000}"/>
    <cellStyle name="Dane wejściowe 3 16 3" xfId="7117" xr:uid="{00000000-0005-0000-0000-0000A2070000}"/>
    <cellStyle name="Dane wejściowe 3 16 4" xfId="2937" xr:uid="{00000000-0005-0000-0000-0000A3070000}"/>
    <cellStyle name="Dane wejściowe 3 17" xfId="656" xr:uid="{00000000-0005-0000-0000-0000A4070000}"/>
    <cellStyle name="Dane wejściowe 3 17 2" xfId="5214" xr:uid="{00000000-0005-0000-0000-0000A5070000}"/>
    <cellStyle name="Dane wejściowe 3 17 3" xfId="7118" xr:uid="{00000000-0005-0000-0000-0000A6070000}"/>
    <cellStyle name="Dane wejściowe 3 17 4" xfId="2938" xr:uid="{00000000-0005-0000-0000-0000A7070000}"/>
    <cellStyle name="Dane wejściowe 3 18" xfId="657" xr:uid="{00000000-0005-0000-0000-0000A8070000}"/>
    <cellStyle name="Dane wejściowe 3 18 2" xfId="5215" xr:uid="{00000000-0005-0000-0000-0000A9070000}"/>
    <cellStyle name="Dane wejściowe 3 18 3" xfId="7119" xr:uid="{00000000-0005-0000-0000-0000AA070000}"/>
    <cellStyle name="Dane wejściowe 3 18 4" xfId="2939" xr:uid="{00000000-0005-0000-0000-0000AB070000}"/>
    <cellStyle name="Dane wejściowe 3 19" xfId="658" xr:uid="{00000000-0005-0000-0000-0000AC070000}"/>
    <cellStyle name="Dane wejściowe 3 19 2" xfId="5216" xr:uid="{00000000-0005-0000-0000-0000AD070000}"/>
    <cellStyle name="Dane wejściowe 3 19 3" xfId="7120" xr:uid="{00000000-0005-0000-0000-0000AE070000}"/>
    <cellStyle name="Dane wejściowe 3 19 4" xfId="2940" xr:uid="{00000000-0005-0000-0000-0000AF070000}"/>
    <cellStyle name="Dane wejściowe 3 2" xfId="659" xr:uid="{00000000-0005-0000-0000-0000B0070000}"/>
    <cellStyle name="Dane wejściowe 3 2 2" xfId="5217" xr:uid="{00000000-0005-0000-0000-0000B1070000}"/>
    <cellStyle name="Dane wejściowe 3 2 3" xfId="7121" xr:uid="{00000000-0005-0000-0000-0000B2070000}"/>
    <cellStyle name="Dane wejściowe 3 2 4" xfId="2941" xr:uid="{00000000-0005-0000-0000-0000B3070000}"/>
    <cellStyle name="Dane wejściowe 3 20" xfId="660" xr:uid="{00000000-0005-0000-0000-0000B4070000}"/>
    <cellStyle name="Dane wejściowe 3 20 2" xfId="5218" xr:uid="{00000000-0005-0000-0000-0000B5070000}"/>
    <cellStyle name="Dane wejściowe 3 20 3" xfId="7122" xr:uid="{00000000-0005-0000-0000-0000B6070000}"/>
    <cellStyle name="Dane wejściowe 3 20 4" xfId="2942" xr:uid="{00000000-0005-0000-0000-0000B7070000}"/>
    <cellStyle name="Dane wejściowe 3 21" xfId="661" xr:uid="{00000000-0005-0000-0000-0000B8070000}"/>
    <cellStyle name="Dane wejściowe 3 21 2" xfId="5219" xr:uid="{00000000-0005-0000-0000-0000B9070000}"/>
    <cellStyle name="Dane wejściowe 3 21 3" xfId="7123" xr:uid="{00000000-0005-0000-0000-0000BA070000}"/>
    <cellStyle name="Dane wejściowe 3 21 4" xfId="2943" xr:uid="{00000000-0005-0000-0000-0000BB070000}"/>
    <cellStyle name="Dane wejściowe 3 22" xfId="662" xr:uid="{00000000-0005-0000-0000-0000BC070000}"/>
    <cellStyle name="Dane wejściowe 3 22 2" xfId="5220" xr:uid="{00000000-0005-0000-0000-0000BD070000}"/>
    <cellStyle name="Dane wejściowe 3 22 3" xfId="7124" xr:uid="{00000000-0005-0000-0000-0000BE070000}"/>
    <cellStyle name="Dane wejściowe 3 22 4" xfId="2944" xr:uid="{00000000-0005-0000-0000-0000BF070000}"/>
    <cellStyle name="Dane wejściowe 3 23" xfId="663" xr:uid="{00000000-0005-0000-0000-0000C0070000}"/>
    <cellStyle name="Dane wejściowe 3 23 2" xfId="5221" xr:uid="{00000000-0005-0000-0000-0000C1070000}"/>
    <cellStyle name="Dane wejściowe 3 23 3" xfId="7125" xr:uid="{00000000-0005-0000-0000-0000C2070000}"/>
    <cellStyle name="Dane wejściowe 3 23 4" xfId="2945" xr:uid="{00000000-0005-0000-0000-0000C3070000}"/>
    <cellStyle name="Dane wejściowe 3 24" xfId="5206" xr:uid="{00000000-0005-0000-0000-0000C4070000}"/>
    <cellStyle name="Dane wejściowe 3 25" xfId="7110" xr:uid="{00000000-0005-0000-0000-0000C5070000}"/>
    <cellStyle name="Dane wejściowe 3 26" xfId="2930" xr:uid="{00000000-0005-0000-0000-0000C6070000}"/>
    <cellStyle name="Dane wejściowe 3 3" xfId="664" xr:uid="{00000000-0005-0000-0000-0000C7070000}"/>
    <cellStyle name="Dane wejściowe 3 3 2" xfId="5222" xr:uid="{00000000-0005-0000-0000-0000C8070000}"/>
    <cellStyle name="Dane wejściowe 3 3 3" xfId="7126" xr:uid="{00000000-0005-0000-0000-0000C9070000}"/>
    <cellStyle name="Dane wejściowe 3 3 4" xfId="2946" xr:uid="{00000000-0005-0000-0000-0000CA070000}"/>
    <cellStyle name="Dane wejściowe 3 4" xfId="665" xr:uid="{00000000-0005-0000-0000-0000CB070000}"/>
    <cellStyle name="Dane wejściowe 3 4 2" xfId="5223" xr:uid="{00000000-0005-0000-0000-0000CC070000}"/>
    <cellStyle name="Dane wejściowe 3 4 3" xfId="7127" xr:uid="{00000000-0005-0000-0000-0000CD070000}"/>
    <cellStyle name="Dane wejściowe 3 4 4" xfId="2947" xr:uid="{00000000-0005-0000-0000-0000CE070000}"/>
    <cellStyle name="Dane wejściowe 3 5" xfId="666" xr:uid="{00000000-0005-0000-0000-0000CF070000}"/>
    <cellStyle name="Dane wejściowe 3 5 2" xfId="5224" xr:uid="{00000000-0005-0000-0000-0000D0070000}"/>
    <cellStyle name="Dane wejściowe 3 5 3" xfId="7128" xr:uid="{00000000-0005-0000-0000-0000D1070000}"/>
    <cellStyle name="Dane wejściowe 3 5 4" xfId="2948" xr:uid="{00000000-0005-0000-0000-0000D2070000}"/>
    <cellStyle name="Dane wejściowe 3 6" xfId="667" xr:uid="{00000000-0005-0000-0000-0000D3070000}"/>
    <cellStyle name="Dane wejściowe 3 6 2" xfId="5225" xr:uid="{00000000-0005-0000-0000-0000D4070000}"/>
    <cellStyle name="Dane wejściowe 3 6 3" xfId="7129" xr:uid="{00000000-0005-0000-0000-0000D5070000}"/>
    <cellStyle name="Dane wejściowe 3 6 4" xfId="2949" xr:uid="{00000000-0005-0000-0000-0000D6070000}"/>
    <cellStyle name="Dane wejściowe 3 7" xfId="668" xr:uid="{00000000-0005-0000-0000-0000D7070000}"/>
    <cellStyle name="Dane wejściowe 3 7 2" xfId="5226" xr:uid="{00000000-0005-0000-0000-0000D8070000}"/>
    <cellStyle name="Dane wejściowe 3 7 3" xfId="7130" xr:uid="{00000000-0005-0000-0000-0000D9070000}"/>
    <cellStyle name="Dane wejściowe 3 7 4" xfId="2950" xr:uid="{00000000-0005-0000-0000-0000DA070000}"/>
    <cellStyle name="Dane wejściowe 3 8" xfId="669" xr:uid="{00000000-0005-0000-0000-0000DB070000}"/>
    <cellStyle name="Dane wejściowe 3 8 2" xfId="5227" xr:uid="{00000000-0005-0000-0000-0000DC070000}"/>
    <cellStyle name="Dane wejściowe 3 8 3" xfId="7131" xr:uid="{00000000-0005-0000-0000-0000DD070000}"/>
    <cellStyle name="Dane wejściowe 3 8 4" xfId="2951" xr:uid="{00000000-0005-0000-0000-0000DE070000}"/>
    <cellStyle name="Dane wejściowe 3 9" xfId="670" xr:uid="{00000000-0005-0000-0000-0000DF070000}"/>
    <cellStyle name="Dane wejściowe 3 9 2" xfId="5228" xr:uid="{00000000-0005-0000-0000-0000E0070000}"/>
    <cellStyle name="Dane wejściowe 3 9 3" xfId="7132" xr:uid="{00000000-0005-0000-0000-0000E1070000}"/>
    <cellStyle name="Dane wejściowe 3 9 4" xfId="2952" xr:uid="{00000000-0005-0000-0000-0000E2070000}"/>
    <cellStyle name="Dane wejściowe 4" xfId="671" xr:uid="{00000000-0005-0000-0000-0000E3070000}"/>
    <cellStyle name="Dane wejściowe 4 2" xfId="5229" xr:uid="{00000000-0005-0000-0000-0000E4070000}"/>
    <cellStyle name="Dane wejściowe 4 3" xfId="7133" xr:uid="{00000000-0005-0000-0000-0000E5070000}"/>
    <cellStyle name="Dane wejściowe 4 4" xfId="2953" xr:uid="{00000000-0005-0000-0000-0000E6070000}"/>
    <cellStyle name="Dane wejściowe 5" xfId="672" xr:uid="{00000000-0005-0000-0000-0000E7070000}"/>
    <cellStyle name="Dane wejściowe 5 2" xfId="5230" xr:uid="{00000000-0005-0000-0000-0000E8070000}"/>
    <cellStyle name="Dane wejściowe 5 3" xfId="7134" xr:uid="{00000000-0005-0000-0000-0000E9070000}"/>
    <cellStyle name="Dane wejściowe 5 4" xfId="2954" xr:uid="{00000000-0005-0000-0000-0000EA070000}"/>
    <cellStyle name="Dane wejściowe 6" xfId="673" xr:uid="{00000000-0005-0000-0000-0000EB070000}"/>
    <cellStyle name="Dane wejściowe 6 2" xfId="5231" xr:uid="{00000000-0005-0000-0000-0000EC070000}"/>
    <cellStyle name="Dane wejściowe 6 3" xfId="7135" xr:uid="{00000000-0005-0000-0000-0000ED070000}"/>
    <cellStyle name="Dane wejściowe 6 4" xfId="2955" xr:uid="{00000000-0005-0000-0000-0000EE070000}"/>
    <cellStyle name="Dane wejściowe 7" xfId="674" xr:uid="{00000000-0005-0000-0000-0000EF070000}"/>
    <cellStyle name="Dane wejściowe 7 2" xfId="5232" xr:uid="{00000000-0005-0000-0000-0000F0070000}"/>
    <cellStyle name="Dane wejściowe 7 3" xfId="7136" xr:uid="{00000000-0005-0000-0000-0000F1070000}"/>
    <cellStyle name="Dane wejściowe 7 4" xfId="2956" xr:uid="{00000000-0005-0000-0000-0000F2070000}"/>
    <cellStyle name="Dane wejściowe 8" xfId="675" xr:uid="{00000000-0005-0000-0000-0000F3070000}"/>
    <cellStyle name="Dane wejściowe 8 2" xfId="5233" xr:uid="{00000000-0005-0000-0000-0000F4070000}"/>
    <cellStyle name="Dane wejściowe 8 3" xfId="7137" xr:uid="{00000000-0005-0000-0000-0000F5070000}"/>
    <cellStyle name="Dane wejściowe 8 4" xfId="2957" xr:uid="{00000000-0005-0000-0000-0000F6070000}"/>
    <cellStyle name="Dane wejściowe 9" xfId="676" xr:uid="{00000000-0005-0000-0000-0000F7070000}"/>
    <cellStyle name="Dane wejściowe 9 2" xfId="5234" xr:uid="{00000000-0005-0000-0000-0000F8070000}"/>
    <cellStyle name="Dane wejściowe 9 3" xfId="7138" xr:uid="{00000000-0005-0000-0000-0000F9070000}"/>
    <cellStyle name="Dane wejściowe 9 4" xfId="2958" xr:uid="{00000000-0005-0000-0000-0000FA070000}"/>
    <cellStyle name="Dane wyjściowe" xfId="677" xr:uid="{00000000-0005-0000-0000-0000FB070000}"/>
    <cellStyle name="Dane wyjściowe 10" xfId="678" xr:uid="{00000000-0005-0000-0000-0000FC070000}"/>
    <cellStyle name="Dane wyjściowe 10 2" xfId="5236" xr:uid="{00000000-0005-0000-0000-0000FD070000}"/>
    <cellStyle name="Dane wyjściowe 10 3" xfId="7140" xr:uid="{00000000-0005-0000-0000-0000FE070000}"/>
    <cellStyle name="Dane wyjściowe 10 4" xfId="2960" xr:uid="{00000000-0005-0000-0000-0000FF070000}"/>
    <cellStyle name="Dane wyjściowe 11" xfId="679" xr:uid="{00000000-0005-0000-0000-000000080000}"/>
    <cellStyle name="Dane wyjściowe 11 2" xfId="5237" xr:uid="{00000000-0005-0000-0000-000001080000}"/>
    <cellStyle name="Dane wyjściowe 11 3" xfId="7141" xr:uid="{00000000-0005-0000-0000-000002080000}"/>
    <cellStyle name="Dane wyjściowe 11 4" xfId="2961" xr:uid="{00000000-0005-0000-0000-000003080000}"/>
    <cellStyle name="Dane wyjściowe 12" xfId="680" xr:uid="{00000000-0005-0000-0000-000004080000}"/>
    <cellStyle name="Dane wyjściowe 12 2" xfId="5238" xr:uid="{00000000-0005-0000-0000-000005080000}"/>
    <cellStyle name="Dane wyjściowe 12 3" xfId="7142" xr:uid="{00000000-0005-0000-0000-000006080000}"/>
    <cellStyle name="Dane wyjściowe 12 4" xfId="2962" xr:uid="{00000000-0005-0000-0000-000007080000}"/>
    <cellStyle name="Dane wyjściowe 13" xfId="681" xr:uid="{00000000-0005-0000-0000-000008080000}"/>
    <cellStyle name="Dane wyjściowe 13 2" xfId="5239" xr:uid="{00000000-0005-0000-0000-000009080000}"/>
    <cellStyle name="Dane wyjściowe 13 3" xfId="7143" xr:uid="{00000000-0005-0000-0000-00000A080000}"/>
    <cellStyle name="Dane wyjściowe 13 4" xfId="2963" xr:uid="{00000000-0005-0000-0000-00000B080000}"/>
    <cellStyle name="Dane wyjściowe 14" xfId="682" xr:uid="{00000000-0005-0000-0000-00000C080000}"/>
    <cellStyle name="Dane wyjściowe 14 2" xfId="5240" xr:uid="{00000000-0005-0000-0000-00000D080000}"/>
    <cellStyle name="Dane wyjściowe 14 3" xfId="7144" xr:uid="{00000000-0005-0000-0000-00000E080000}"/>
    <cellStyle name="Dane wyjściowe 14 4" xfId="2964" xr:uid="{00000000-0005-0000-0000-00000F080000}"/>
    <cellStyle name="Dane wyjściowe 15" xfId="683" xr:uid="{00000000-0005-0000-0000-000010080000}"/>
    <cellStyle name="Dane wyjściowe 15 2" xfId="5241" xr:uid="{00000000-0005-0000-0000-000011080000}"/>
    <cellStyle name="Dane wyjściowe 15 3" xfId="7145" xr:uid="{00000000-0005-0000-0000-000012080000}"/>
    <cellStyle name="Dane wyjściowe 15 4" xfId="2965" xr:uid="{00000000-0005-0000-0000-000013080000}"/>
    <cellStyle name="Dane wyjściowe 16" xfId="684" xr:uid="{00000000-0005-0000-0000-000014080000}"/>
    <cellStyle name="Dane wyjściowe 16 2" xfId="5242" xr:uid="{00000000-0005-0000-0000-000015080000}"/>
    <cellStyle name="Dane wyjściowe 16 3" xfId="7146" xr:uid="{00000000-0005-0000-0000-000016080000}"/>
    <cellStyle name="Dane wyjściowe 16 4" xfId="2966" xr:uid="{00000000-0005-0000-0000-000017080000}"/>
    <cellStyle name="Dane wyjściowe 17" xfId="685" xr:uid="{00000000-0005-0000-0000-000018080000}"/>
    <cellStyle name="Dane wyjściowe 17 2" xfId="5243" xr:uid="{00000000-0005-0000-0000-000019080000}"/>
    <cellStyle name="Dane wyjściowe 17 3" xfId="7147" xr:uid="{00000000-0005-0000-0000-00001A080000}"/>
    <cellStyle name="Dane wyjściowe 17 4" xfId="2967" xr:uid="{00000000-0005-0000-0000-00001B080000}"/>
    <cellStyle name="Dane wyjściowe 18" xfId="686" xr:uid="{00000000-0005-0000-0000-00001C080000}"/>
    <cellStyle name="Dane wyjściowe 18 2" xfId="5244" xr:uid="{00000000-0005-0000-0000-00001D080000}"/>
    <cellStyle name="Dane wyjściowe 18 3" xfId="7148" xr:uid="{00000000-0005-0000-0000-00001E080000}"/>
    <cellStyle name="Dane wyjściowe 18 4" xfId="2968" xr:uid="{00000000-0005-0000-0000-00001F080000}"/>
    <cellStyle name="Dane wyjściowe 19" xfId="687" xr:uid="{00000000-0005-0000-0000-000020080000}"/>
    <cellStyle name="Dane wyjściowe 19 2" xfId="5245" xr:uid="{00000000-0005-0000-0000-000021080000}"/>
    <cellStyle name="Dane wyjściowe 19 3" xfId="7149" xr:uid="{00000000-0005-0000-0000-000022080000}"/>
    <cellStyle name="Dane wyjściowe 19 4" xfId="2969" xr:uid="{00000000-0005-0000-0000-000023080000}"/>
    <cellStyle name="Dane wyjściowe 2" xfId="688" xr:uid="{00000000-0005-0000-0000-000024080000}"/>
    <cellStyle name="Dane wyjściowe 2 10" xfId="689" xr:uid="{00000000-0005-0000-0000-000025080000}"/>
    <cellStyle name="Dane wyjściowe 2 10 2" xfId="5247" xr:uid="{00000000-0005-0000-0000-000026080000}"/>
    <cellStyle name="Dane wyjściowe 2 10 3" xfId="7151" xr:uid="{00000000-0005-0000-0000-000027080000}"/>
    <cellStyle name="Dane wyjściowe 2 10 4" xfId="2971" xr:uid="{00000000-0005-0000-0000-000028080000}"/>
    <cellStyle name="Dane wyjściowe 2 11" xfId="690" xr:uid="{00000000-0005-0000-0000-000029080000}"/>
    <cellStyle name="Dane wyjściowe 2 11 2" xfId="5248" xr:uid="{00000000-0005-0000-0000-00002A080000}"/>
    <cellStyle name="Dane wyjściowe 2 11 3" xfId="7152" xr:uid="{00000000-0005-0000-0000-00002B080000}"/>
    <cellStyle name="Dane wyjściowe 2 11 4" xfId="2972" xr:uid="{00000000-0005-0000-0000-00002C080000}"/>
    <cellStyle name="Dane wyjściowe 2 12" xfId="691" xr:uid="{00000000-0005-0000-0000-00002D080000}"/>
    <cellStyle name="Dane wyjściowe 2 12 2" xfId="5249" xr:uid="{00000000-0005-0000-0000-00002E080000}"/>
    <cellStyle name="Dane wyjściowe 2 12 3" xfId="7153" xr:uid="{00000000-0005-0000-0000-00002F080000}"/>
    <cellStyle name="Dane wyjściowe 2 12 4" xfId="2973" xr:uid="{00000000-0005-0000-0000-000030080000}"/>
    <cellStyle name="Dane wyjściowe 2 13" xfId="692" xr:uid="{00000000-0005-0000-0000-000031080000}"/>
    <cellStyle name="Dane wyjściowe 2 13 2" xfId="5250" xr:uid="{00000000-0005-0000-0000-000032080000}"/>
    <cellStyle name="Dane wyjściowe 2 13 3" xfId="7154" xr:uid="{00000000-0005-0000-0000-000033080000}"/>
    <cellStyle name="Dane wyjściowe 2 13 4" xfId="2974" xr:uid="{00000000-0005-0000-0000-000034080000}"/>
    <cellStyle name="Dane wyjściowe 2 14" xfId="693" xr:uid="{00000000-0005-0000-0000-000035080000}"/>
    <cellStyle name="Dane wyjściowe 2 14 2" xfId="5251" xr:uid="{00000000-0005-0000-0000-000036080000}"/>
    <cellStyle name="Dane wyjściowe 2 14 3" xfId="7155" xr:uid="{00000000-0005-0000-0000-000037080000}"/>
    <cellStyle name="Dane wyjściowe 2 14 4" xfId="2975" xr:uid="{00000000-0005-0000-0000-000038080000}"/>
    <cellStyle name="Dane wyjściowe 2 15" xfId="694" xr:uid="{00000000-0005-0000-0000-000039080000}"/>
    <cellStyle name="Dane wyjściowe 2 15 2" xfId="5252" xr:uid="{00000000-0005-0000-0000-00003A080000}"/>
    <cellStyle name="Dane wyjściowe 2 15 3" xfId="7156" xr:uid="{00000000-0005-0000-0000-00003B080000}"/>
    <cellStyle name="Dane wyjściowe 2 15 4" xfId="2976" xr:uid="{00000000-0005-0000-0000-00003C080000}"/>
    <cellStyle name="Dane wyjściowe 2 16" xfId="695" xr:uid="{00000000-0005-0000-0000-00003D080000}"/>
    <cellStyle name="Dane wyjściowe 2 16 2" xfId="5253" xr:uid="{00000000-0005-0000-0000-00003E080000}"/>
    <cellStyle name="Dane wyjściowe 2 16 3" xfId="7157" xr:uid="{00000000-0005-0000-0000-00003F080000}"/>
    <cellStyle name="Dane wyjściowe 2 16 4" xfId="2977" xr:uid="{00000000-0005-0000-0000-000040080000}"/>
    <cellStyle name="Dane wyjściowe 2 17" xfId="696" xr:uid="{00000000-0005-0000-0000-000041080000}"/>
    <cellStyle name="Dane wyjściowe 2 17 2" xfId="5254" xr:uid="{00000000-0005-0000-0000-000042080000}"/>
    <cellStyle name="Dane wyjściowe 2 17 3" xfId="7158" xr:uid="{00000000-0005-0000-0000-000043080000}"/>
    <cellStyle name="Dane wyjściowe 2 17 4" xfId="2978" xr:uid="{00000000-0005-0000-0000-000044080000}"/>
    <cellStyle name="Dane wyjściowe 2 18" xfId="697" xr:uid="{00000000-0005-0000-0000-000045080000}"/>
    <cellStyle name="Dane wyjściowe 2 18 2" xfId="5255" xr:uid="{00000000-0005-0000-0000-000046080000}"/>
    <cellStyle name="Dane wyjściowe 2 18 3" xfId="7159" xr:uid="{00000000-0005-0000-0000-000047080000}"/>
    <cellStyle name="Dane wyjściowe 2 18 4" xfId="2979" xr:uid="{00000000-0005-0000-0000-000048080000}"/>
    <cellStyle name="Dane wyjściowe 2 19" xfId="698" xr:uid="{00000000-0005-0000-0000-000049080000}"/>
    <cellStyle name="Dane wyjściowe 2 19 2" xfId="5256" xr:uid="{00000000-0005-0000-0000-00004A080000}"/>
    <cellStyle name="Dane wyjściowe 2 19 3" xfId="7160" xr:uid="{00000000-0005-0000-0000-00004B080000}"/>
    <cellStyle name="Dane wyjściowe 2 19 4" xfId="2980" xr:uid="{00000000-0005-0000-0000-00004C080000}"/>
    <cellStyle name="Dane wyjściowe 2 2" xfId="699" xr:uid="{00000000-0005-0000-0000-00004D080000}"/>
    <cellStyle name="Dane wyjściowe 2 2 2" xfId="5257" xr:uid="{00000000-0005-0000-0000-00004E080000}"/>
    <cellStyle name="Dane wyjściowe 2 2 3" xfId="7161" xr:uid="{00000000-0005-0000-0000-00004F080000}"/>
    <cellStyle name="Dane wyjściowe 2 2 4" xfId="2981" xr:uid="{00000000-0005-0000-0000-000050080000}"/>
    <cellStyle name="Dane wyjściowe 2 20" xfId="700" xr:uid="{00000000-0005-0000-0000-000051080000}"/>
    <cellStyle name="Dane wyjściowe 2 20 2" xfId="5258" xr:uid="{00000000-0005-0000-0000-000052080000}"/>
    <cellStyle name="Dane wyjściowe 2 20 3" xfId="7162" xr:uid="{00000000-0005-0000-0000-000053080000}"/>
    <cellStyle name="Dane wyjściowe 2 20 4" xfId="2982" xr:uid="{00000000-0005-0000-0000-000054080000}"/>
    <cellStyle name="Dane wyjściowe 2 21" xfId="701" xr:uid="{00000000-0005-0000-0000-000055080000}"/>
    <cellStyle name="Dane wyjściowe 2 21 2" xfId="5259" xr:uid="{00000000-0005-0000-0000-000056080000}"/>
    <cellStyle name="Dane wyjściowe 2 21 3" xfId="7163" xr:uid="{00000000-0005-0000-0000-000057080000}"/>
    <cellStyle name="Dane wyjściowe 2 21 4" xfId="2983" xr:uid="{00000000-0005-0000-0000-000058080000}"/>
    <cellStyle name="Dane wyjściowe 2 22" xfId="702" xr:uid="{00000000-0005-0000-0000-000059080000}"/>
    <cellStyle name="Dane wyjściowe 2 22 2" xfId="5260" xr:uid="{00000000-0005-0000-0000-00005A080000}"/>
    <cellStyle name="Dane wyjściowe 2 22 3" xfId="7164" xr:uid="{00000000-0005-0000-0000-00005B080000}"/>
    <cellStyle name="Dane wyjściowe 2 22 4" xfId="2984" xr:uid="{00000000-0005-0000-0000-00005C080000}"/>
    <cellStyle name="Dane wyjściowe 2 23" xfId="703" xr:uid="{00000000-0005-0000-0000-00005D080000}"/>
    <cellStyle name="Dane wyjściowe 2 23 2" xfId="5261" xr:uid="{00000000-0005-0000-0000-00005E080000}"/>
    <cellStyle name="Dane wyjściowe 2 23 3" xfId="7165" xr:uid="{00000000-0005-0000-0000-00005F080000}"/>
    <cellStyle name="Dane wyjściowe 2 23 4" xfId="2985" xr:uid="{00000000-0005-0000-0000-000060080000}"/>
    <cellStyle name="Dane wyjściowe 2 24" xfId="5246" xr:uid="{00000000-0005-0000-0000-000061080000}"/>
    <cellStyle name="Dane wyjściowe 2 25" xfId="7150" xr:uid="{00000000-0005-0000-0000-000062080000}"/>
    <cellStyle name="Dane wyjściowe 2 26" xfId="2970" xr:uid="{00000000-0005-0000-0000-000063080000}"/>
    <cellStyle name="Dane wyjściowe 2 3" xfId="704" xr:uid="{00000000-0005-0000-0000-000064080000}"/>
    <cellStyle name="Dane wyjściowe 2 3 2" xfId="5262" xr:uid="{00000000-0005-0000-0000-000065080000}"/>
    <cellStyle name="Dane wyjściowe 2 3 3" xfId="7166" xr:uid="{00000000-0005-0000-0000-000066080000}"/>
    <cellStyle name="Dane wyjściowe 2 3 4" xfId="2986" xr:uid="{00000000-0005-0000-0000-000067080000}"/>
    <cellStyle name="Dane wyjściowe 2 4" xfId="705" xr:uid="{00000000-0005-0000-0000-000068080000}"/>
    <cellStyle name="Dane wyjściowe 2 4 2" xfId="5263" xr:uid="{00000000-0005-0000-0000-000069080000}"/>
    <cellStyle name="Dane wyjściowe 2 4 3" xfId="7167" xr:uid="{00000000-0005-0000-0000-00006A080000}"/>
    <cellStyle name="Dane wyjściowe 2 4 4" xfId="2987" xr:uid="{00000000-0005-0000-0000-00006B080000}"/>
    <cellStyle name="Dane wyjściowe 2 5" xfId="706" xr:uid="{00000000-0005-0000-0000-00006C080000}"/>
    <cellStyle name="Dane wyjściowe 2 5 2" xfId="5264" xr:uid="{00000000-0005-0000-0000-00006D080000}"/>
    <cellStyle name="Dane wyjściowe 2 5 3" xfId="7168" xr:uid="{00000000-0005-0000-0000-00006E080000}"/>
    <cellStyle name="Dane wyjściowe 2 5 4" xfId="2988" xr:uid="{00000000-0005-0000-0000-00006F080000}"/>
    <cellStyle name="Dane wyjściowe 2 6" xfId="707" xr:uid="{00000000-0005-0000-0000-000070080000}"/>
    <cellStyle name="Dane wyjściowe 2 6 2" xfId="5265" xr:uid="{00000000-0005-0000-0000-000071080000}"/>
    <cellStyle name="Dane wyjściowe 2 6 3" xfId="7169" xr:uid="{00000000-0005-0000-0000-000072080000}"/>
    <cellStyle name="Dane wyjściowe 2 6 4" xfId="2989" xr:uid="{00000000-0005-0000-0000-000073080000}"/>
    <cellStyle name="Dane wyjściowe 2 7" xfId="708" xr:uid="{00000000-0005-0000-0000-000074080000}"/>
    <cellStyle name="Dane wyjściowe 2 7 2" xfId="5266" xr:uid="{00000000-0005-0000-0000-000075080000}"/>
    <cellStyle name="Dane wyjściowe 2 7 3" xfId="7170" xr:uid="{00000000-0005-0000-0000-000076080000}"/>
    <cellStyle name="Dane wyjściowe 2 7 4" xfId="2990" xr:uid="{00000000-0005-0000-0000-000077080000}"/>
    <cellStyle name="Dane wyjściowe 2 8" xfId="709" xr:uid="{00000000-0005-0000-0000-000078080000}"/>
    <cellStyle name="Dane wyjściowe 2 8 2" xfId="5267" xr:uid="{00000000-0005-0000-0000-000079080000}"/>
    <cellStyle name="Dane wyjściowe 2 8 3" xfId="7171" xr:uid="{00000000-0005-0000-0000-00007A080000}"/>
    <cellStyle name="Dane wyjściowe 2 8 4" xfId="2991" xr:uid="{00000000-0005-0000-0000-00007B080000}"/>
    <cellStyle name="Dane wyjściowe 2 9" xfId="710" xr:uid="{00000000-0005-0000-0000-00007C080000}"/>
    <cellStyle name="Dane wyjściowe 2 9 2" xfId="5268" xr:uid="{00000000-0005-0000-0000-00007D080000}"/>
    <cellStyle name="Dane wyjściowe 2 9 3" xfId="7172" xr:uid="{00000000-0005-0000-0000-00007E080000}"/>
    <cellStyle name="Dane wyjściowe 2 9 4" xfId="2992" xr:uid="{00000000-0005-0000-0000-00007F080000}"/>
    <cellStyle name="Dane wyjściowe 20" xfId="711" xr:uid="{00000000-0005-0000-0000-000080080000}"/>
    <cellStyle name="Dane wyjściowe 20 2" xfId="5269" xr:uid="{00000000-0005-0000-0000-000081080000}"/>
    <cellStyle name="Dane wyjściowe 20 3" xfId="7173" xr:uid="{00000000-0005-0000-0000-000082080000}"/>
    <cellStyle name="Dane wyjściowe 20 4" xfId="2993" xr:uid="{00000000-0005-0000-0000-000083080000}"/>
    <cellStyle name="Dane wyjściowe 21" xfId="712" xr:uid="{00000000-0005-0000-0000-000084080000}"/>
    <cellStyle name="Dane wyjściowe 21 2" xfId="5270" xr:uid="{00000000-0005-0000-0000-000085080000}"/>
    <cellStyle name="Dane wyjściowe 21 3" xfId="7174" xr:uid="{00000000-0005-0000-0000-000086080000}"/>
    <cellStyle name="Dane wyjściowe 21 4" xfId="2994" xr:uid="{00000000-0005-0000-0000-000087080000}"/>
    <cellStyle name="Dane wyjściowe 22" xfId="713" xr:uid="{00000000-0005-0000-0000-000088080000}"/>
    <cellStyle name="Dane wyjściowe 22 2" xfId="5271" xr:uid="{00000000-0005-0000-0000-000089080000}"/>
    <cellStyle name="Dane wyjściowe 22 3" xfId="7175" xr:uid="{00000000-0005-0000-0000-00008A080000}"/>
    <cellStyle name="Dane wyjściowe 22 4" xfId="2995" xr:uid="{00000000-0005-0000-0000-00008B080000}"/>
    <cellStyle name="Dane wyjściowe 23" xfId="714" xr:uid="{00000000-0005-0000-0000-00008C080000}"/>
    <cellStyle name="Dane wyjściowe 23 2" xfId="5272" xr:uid="{00000000-0005-0000-0000-00008D080000}"/>
    <cellStyle name="Dane wyjściowe 23 3" xfId="7176" xr:uid="{00000000-0005-0000-0000-00008E080000}"/>
    <cellStyle name="Dane wyjściowe 23 4" xfId="2996" xr:uid="{00000000-0005-0000-0000-00008F080000}"/>
    <cellStyle name="Dane wyjściowe 24" xfId="715" xr:uid="{00000000-0005-0000-0000-000090080000}"/>
    <cellStyle name="Dane wyjściowe 24 2" xfId="5273" xr:uid="{00000000-0005-0000-0000-000091080000}"/>
    <cellStyle name="Dane wyjściowe 24 3" xfId="7177" xr:uid="{00000000-0005-0000-0000-000092080000}"/>
    <cellStyle name="Dane wyjściowe 24 4" xfId="2997" xr:uid="{00000000-0005-0000-0000-000093080000}"/>
    <cellStyle name="Dane wyjściowe 25" xfId="716" xr:uid="{00000000-0005-0000-0000-000094080000}"/>
    <cellStyle name="Dane wyjściowe 25 2" xfId="5274" xr:uid="{00000000-0005-0000-0000-000095080000}"/>
    <cellStyle name="Dane wyjściowe 25 3" xfId="7178" xr:uid="{00000000-0005-0000-0000-000096080000}"/>
    <cellStyle name="Dane wyjściowe 25 4" xfId="2998" xr:uid="{00000000-0005-0000-0000-000097080000}"/>
    <cellStyle name="Dane wyjściowe 26" xfId="5235" xr:uid="{00000000-0005-0000-0000-000098080000}"/>
    <cellStyle name="Dane wyjściowe 27" xfId="7139" xr:uid="{00000000-0005-0000-0000-000099080000}"/>
    <cellStyle name="Dane wyjściowe 28" xfId="2959" xr:uid="{00000000-0005-0000-0000-00009A080000}"/>
    <cellStyle name="Dane wyjściowe 3" xfId="717" xr:uid="{00000000-0005-0000-0000-00009B080000}"/>
    <cellStyle name="Dane wyjściowe 3 10" xfId="718" xr:uid="{00000000-0005-0000-0000-00009C080000}"/>
    <cellStyle name="Dane wyjściowe 3 10 2" xfId="5276" xr:uid="{00000000-0005-0000-0000-00009D080000}"/>
    <cellStyle name="Dane wyjściowe 3 10 3" xfId="7180" xr:uid="{00000000-0005-0000-0000-00009E080000}"/>
    <cellStyle name="Dane wyjściowe 3 10 4" xfId="3000" xr:uid="{00000000-0005-0000-0000-00009F080000}"/>
    <cellStyle name="Dane wyjściowe 3 11" xfId="719" xr:uid="{00000000-0005-0000-0000-0000A0080000}"/>
    <cellStyle name="Dane wyjściowe 3 11 2" xfId="5277" xr:uid="{00000000-0005-0000-0000-0000A1080000}"/>
    <cellStyle name="Dane wyjściowe 3 11 3" xfId="7181" xr:uid="{00000000-0005-0000-0000-0000A2080000}"/>
    <cellStyle name="Dane wyjściowe 3 11 4" xfId="3001" xr:uid="{00000000-0005-0000-0000-0000A3080000}"/>
    <cellStyle name="Dane wyjściowe 3 12" xfId="720" xr:uid="{00000000-0005-0000-0000-0000A4080000}"/>
    <cellStyle name="Dane wyjściowe 3 12 2" xfId="5278" xr:uid="{00000000-0005-0000-0000-0000A5080000}"/>
    <cellStyle name="Dane wyjściowe 3 12 3" xfId="7182" xr:uid="{00000000-0005-0000-0000-0000A6080000}"/>
    <cellStyle name="Dane wyjściowe 3 12 4" xfId="3002" xr:uid="{00000000-0005-0000-0000-0000A7080000}"/>
    <cellStyle name="Dane wyjściowe 3 13" xfId="721" xr:uid="{00000000-0005-0000-0000-0000A8080000}"/>
    <cellStyle name="Dane wyjściowe 3 13 2" xfId="5279" xr:uid="{00000000-0005-0000-0000-0000A9080000}"/>
    <cellStyle name="Dane wyjściowe 3 13 3" xfId="7183" xr:uid="{00000000-0005-0000-0000-0000AA080000}"/>
    <cellStyle name="Dane wyjściowe 3 13 4" xfId="3003" xr:uid="{00000000-0005-0000-0000-0000AB080000}"/>
    <cellStyle name="Dane wyjściowe 3 14" xfId="722" xr:uid="{00000000-0005-0000-0000-0000AC080000}"/>
    <cellStyle name="Dane wyjściowe 3 14 2" xfId="5280" xr:uid="{00000000-0005-0000-0000-0000AD080000}"/>
    <cellStyle name="Dane wyjściowe 3 14 3" xfId="7184" xr:uid="{00000000-0005-0000-0000-0000AE080000}"/>
    <cellStyle name="Dane wyjściowe 3 14 4" xfId="3004" xr:uid="{00000000-0005-0000-0000-0000AF080000}"/>
    <cellStyle name="Dane wyjściowe 3 15" xfId="723" xr:uid="{00000000-0005-0000-0000-0000B0080000}"/>
    <cellStyle name="Dane wyjściowe 3 15 2" xfId="5281" xr:uid="{00000000-0005-0000-0000-0000B1080000}"/>
    <cellStyle name="Dane wyjściowe 3 15 3" xfId="7185" xr:uid="{00000000-0005-0000-0000-0000B2080000}"/>
    <cellStyle name="Dane wyjściowe 3 15 4" xfId="3005" xr:uid="{00000000-0005-0000-0000-0000B3080000}"/>
    <cellStyle name="Dane wyjściowe 3 16" xfId="724" xr:uid="{00000000-0005-0000-0000-0000B4080000}"/>
    <cellStyle name="Dane wyjściowe 3 16 2" xfId="5282" xr:uid="{00000000-0005-0000-0000-0000B5080000}"/>
    <cellStyle name="Dane wyjściowe 3 16 3" xfId="7186" xr:uid="{00000000-0005-0000-0000-0000B6080000}"/>
    <cellStyle name="Dane wyjściowe 3 16 4" xfId="3006" xr:uid="{00000000-0005-0000-0000-0000B7080000}"/>
    <cellStyle name="Dane wyjściowe 3 17" xfId="725" xr:uid="{00000000-0005-0000-0000-0000B8080000}"/>
    <cellStyle name="Dane wyjściowe 3 17 2" xfId="5283" xr:uid="{00000000-0005-0000-0000-0000B9080000}"/>
    <cellStyle name="Dane wyjściowe 3 17 3" xfId="7187" xr:uid="{00000000-0005-0000-0000-0000BA080000}"/>
    <cellStyle name="Dane wyjściowe 3 17 4" xfId="3007" xr:uid="{00000000-0005-0000-0000-0000BB080000}"/>
    <cellStyle name="Dane wyjściowe 3 18" xfId="726" xr:uid="{00000000-0005-0000-0000-0000BC080000}"/>
    <cellStyle name="Dane wyjściowe 3 18 2" xfId="5284" xr:uid="{00000000-0005-0000-0000-0000BD080000}"/>
    <cellStyle name="Dane wyjściowe 3 18 3" xfId="7188" xr:uid="{00000000-0005-0000-0000-0000BE080000}"/>
    <cellStyle name="Dane wyjściowe 3 18 4" xfId="3008" xr:uid="{00000000-0005-0000-0000-0000BF080000}"/>
    <cellStyle name="Dane wyjściowe 3 19" xfId="727" xr:uid="{00000000-0005-0000-0000-0000C0080000}"/>
    <cellStyle name="Dane wyjściowe 3 19 2" xfId="5285" xr:uid="{00000000-0005-0000-0000-0000C1080000}"/>
    <cellStyle name="Dane wyjściowe 3 19 3" xfId="7189" xr:uid="{00000000-0005-0000-0000-0000C2080000}"/>
    <cellStyle name="Dane wyjściowe 3 19 4" xfId="3009" xr:uid="{00000000-0005-0000-0000-0000C3080000}"/>
    <cellStyle name="Dane wyjściowe 3 2" xfId="728" xr:uid="{00000000-0005-0000-0000-0000C4080000}"/>
    <cellStyle name="Dane wyjściowe 3 2 2" xfId="5286" xr:uid="{00000000-0005-0000-0000-0000C5080000}"/>
    <cellStyle name="Dane wyjściowe 3 2 3" xfId="7190" xr:uid="{00000000-0005-0000-0000-0000C6080000}"/>
    <cellStyle name="Dane wyjściowe 3 2 4" xfId="3010" xr:uid="{00000000-0005-0000-0000-0000C7080000}"/>
    <cellStyle name="Dane wyjściowe 3 20" xfId="729" xr:uid="{00000000-0005-0000-0000-0000C8080000}"/>
    <cellStyle name="Dane wyjściowe 3 20 2" xfId="5287" xr:uid="{00000000-0005-0000-0000-0000C9080000}"/>
    <cellStyle name="Dane wyjściowe 3 20 3" xfId="7191" xr:uid="{00000000-0005-0000-0000-0000CA080000}"/>
    <cellStyle name="Dane wyjściowe 3 20 4" xfId="3011" xr:uid="{00000000-0005-0000-0000-0000CB080000}"/>
    <cellStyle name="Dane wyjściowe 3 21" xfId="730" xr:uid="{00000000-0005-0000-0000-0000CC080000}"/>
    <cellStyle name="Dane wyjściowe 3 21 2" xfId="5288" xr:uid="{00000000-0005-0000-0000-0000CD080000}"/>
    <cellStyle name="Dane wyjściowe 3 21 3" xfId="7192" xr:uid="{00000000-0005-0000-0000-0000CE080000}"/>
    <cellStyle name="Dane wyjściowe 3 21 4" xfId="3012" xr:uid="{00000000-0005-0000-0000-0000CF080000}"/>
    <cellStyle name="Dane wyjściowe 3 22" xfId="731" xr:uid="{00000000-0005-0000-0000-0000D0080000}"/>
    <cellStyle name="Dane wyjściowe 3 22 2" xfId="5289" xr:uid="{00000000-0005-0000-0000-0000D1080000}"/>
    <cellStyle name="Dane wyjściowe 3 22 3" xfId="7193" xr:uid="{00000000-0005-0000-0000-0000D2080000}"/>
    <cellStyle name="Dane wyjściowe 3 22 4" xfId="3013" xr:uid="{00000000-0005-0000-0000-0000D3080000}"/>
    <cellStyle name="Dane wyjściowe 3 23" xfId="732" xr:uid="{00000000-0005-0000-0000-0000D4080000}"/>
    <cellStyle name="Dane wyjściowe 3 23 2" xfId="5290" xr:uid="{00000000-0005-0000-0000-0000D5080000}"/>
    <cellStyle name="Dane wyjściowe 3 23 3" xfId="7194" xr:uid="{00000000-0005-0000-0000-0000D6080000}"/>
    <cellStyle name="Dane wyjściowe 3 23 4" xfId="3014" xr:uid="{00000000-0005-0000-0000-0000D7080000}"/>
    <cellStyle name="Dane wyjściowe 3 24" xfId="5275" xr:uid="{00000000-0005-0000-0000-0000D8080000}"/>
    <cellStyle name="Dane wyjściowe 3 25" xfId="7179" xr:uid="{00000000-0005-0000-0000-0000D9080000}"/>
    <cellStyle name="Dane wyjściowe 3 26" xfId="2999" xr:uid="{00000000-0005-0000-0000-0000DA080000}"/>
    <cellStyle name="Dane wyjściowe 3 3" xfId="733" xr:uid="{00000000-0005-0000-0000-0000DB080000}"/>
    <cellStyle name="Dane wyjściowe 3 3 2" xfId="5291" xr:uid="{00000000-0005-0000-0000-0000DC080000}"/>
    <cellStyle name="Dane wyjściowe 3 3 3" xfId="7195" xr:uid="{00000000-0005-0000-0000-0000DD080000}"/>
    <cellStyle name="Dane wyjściowe 3 3 4" xfId="3015" xr:uid="{00000000-0005-0000-0000-0000DE080000}"/>
    <cellStyle name="Dane wyjściowe 3 4" xfId="734" xr:uid="{00000000-0005-0000-0000-0000DF080000}"/>
    <cellStyle name="Dane wyjściowe 3 4 2" xfId="5292" xr:uid="{00000000-0005-0000-0000-0000E0080000}"/>
    <cellStyle name="Dane wyjściowe 3 4 3" xfId="7196" xr:uid="{00000000-0005-0000-0000-0000E1080000}"/>
    <cellStyle name="Dane wyjściowe 3 4 4" xfId="3016" xr:uid="{00000000-0005-0000-0000-0000E2080000}"/>
    <cellStyle name="Dane wyjściowe 3 5" xfId="735" xr:uid="{00000000-0005-0000-0000-0000E3080000}"/>
    <cellStyle name="Dane wyjściowe 3 5 2" xfId="5293" xr:uid="{00000000-0005-0000-0000-0000E4080000}"/>
    <cellStyle name="Dane wyjściowe 3 5 3" xfId="7197" xr:uid="{00000000-0005-0000-0000-0000E5080000}"/>
    <cellStyle name="Dane wyjściowe 3 5 4" xfId="3017" xr:uid="{00000000-0005-0000-0000-0000E6080000}"/>
    <cellStyle name="Dane wyjściowe 3 6" xfId="736" xr:uid="{00000000-0005-0000-0000-0000E7080000}"/>
    <cellStyle name="Dane wyjściowe 3 6 2" xfId="5294" xr:uid="{00000000-0005-0000-0000-0000E8080000}"/>
    <cellStyle name="Dane wyjściowe 3 6 3" xfId="7198" xr:uid="{00000000-0005-0000-0000-0000E9080000}"/>
    <cellStyle name="Dane wyjściowe 3 6 4" xfId="3018" xr:uid="{00000000-0005-0000-0000-0000EA080000}"/>
    <cellStyle name="Dane wyjściowe 3 7" xfId="737" xr:uid="{00000000-0005-0000-0000-0000EB080000}"/>
    <cellStyle name="Dane wyjściowe 3 7 2" xfId="5295" xr:uid="{00000000-0005-0000-0000-0000EC080000}"/>
    <cellStyle name="Dane wyjściowe 3 7 3" xfId="7199" xr:uid="{00000000-0005-0000-0000-0000ED080000}"/>
    <cellStyle name="Dane wyjściowe 3 7 4" xfId="3019" xr:uid="{00000000-0005-0000-0000-0000EE080000}"/>
    <cellStyle name="Dane wyjściowe 3 8" xfId="738" xr:uid="{00000000-0005-0000-0000-0000EF080000}"/>
    <cellStyle name="Dane wyjściowe 3 8 2" xfId="5296" xr:uid="{00000000-0005-0000-0000-0000F0080000}"/>
    <cellStyle name="Dane wyjściowe 3 8 3" xfId="7200" xr:uid="{00000000-0005-0000-0000-0000F1080000}"/>
    <cellStyle name="Dane wyjściowe 3 8 4" xfId="3020" xr:uid="{00000000-0005-0000-0000-0000F2080000}"/>
    <cellStyle name="Dane wyjściowe 3 9" xfId="739" xr:uid="{00000000-0005-0000-0000-0000F3080000}"/>
    <cellStyle name="Dane wyjściowe 3 9 2" xfId="5297" xr:uid="{00000000-0005-0000-0000-0000F4080000}"/>
    <cellStyle name="Dane wyjściowe 3 9 3" xfId="7201" xr:uid="{00000000-0005-0000-0000-0000F5080000}"/>
    <cellStyle name="Dane wyjściowe 3 9 4" xfId="3021" xr:uid="{00000000-0005-0000-0000-0000F6080000}"/>
    <cellStyle name="Dane wyjściowe 4" xfId="740" xr:uid="{00000000-0005-0000-0000-0000F7080000}"/>
    <cellStyle name="Dane wyjściowe 4 2" xfId="5298" xr:uid="{00000000-0005-0000-0000-0000F8080000}"/>
    <cellStyle name="Dane wyjściowe 4 3" xfId="7202" xr:uid="{00000000-0005-0000-0000-0000F9080000}"/>
    <cellStyle name="Dane wyjściowe 4 4" xfId="3022" xr:uid="{00000000-0005-0000-0000-0000FA080000}"/>
    <cellStyle name="Dane wyjściowe 5" xfId="741" xr:uid="{00000000-0005-0000-0000-0000FB080000}"/>
    <cellStyle name="Dane wyjściowe 5 2" xfId="5299" xr:uid="{00000000-0005-0000-0000-0000FC080000}"/>
    <cellStyle name="Dane wyjściowe 5 3" xfId="7203" xr:uid="{00000000-0005-0000-0000-0000FD080000}"/>
    <cellStyle name="Dane wyjściowe 5 4" xfId="3023" xr:uid="{00000000-0005-0000-0000-0000FE080000}"/>
    <cellStyle name="Dane wyjściowe 6" xfId="742" xr:uid="{00000000-0005-0000-0000-0000FF080000}"/>
    <cellStyle name="Dane wyjściowe 6 2" xfId="5300" xr:uid="{00000000-0005-0000-0000-000000090000}"/>
    <cellStyle name="Dane wyjściowe 6 3" xfId="7204" xr:uid="{00000000-0005-0000-0000-000001090000}"/>
    <cellStyle name="Dane wyjściowe 6 4" xfId="3024" xr:uid="{00000000-0005-0000-0000-000002090000}"/>
    <cellStyle name="Dane wyjściowe 7" xfId="743" xr:uid="{00000000-0005-0000-0000-000003090000}"/>
    <cellStyle name="Dane wyjściowe 7 2" xfId="5301" xr:uid="{00000000-0005-0000-0000-000004090000}"/>
    <cellStyle name="Dane wyjściowe 7 3" xfId="7205" xr:uid="{00000000-0005-0000-0000-000005090000}"/>
    <cellStyle name="Dane wyjściowe 7 4" xfId="3025" xr:uid="{00000000-0005-0000-0000-000006090000}"/>
    <cellStyle name="Dane wyjściowe 8" xfId="744" xr:uid="{00000000-0005-0000-0000-000007090000}"/>
    <cellStyle name="Dane wyjściowe 8 2" xfId="5302" xr:uid="{00000000-0005-0000-0000-000008090000}"/>
    <cellStyle name="Dane wyjściowe 8 3" xfId="7206" xr:uid="{00000000-0005-0000-0000-000009090000}"/>
    <cellStyle name="Dane wyjściowe 8 4" xfId="3026" xr:uid="{00000000-0005-0000-0000-00000A090000}"/>
    <cellStyle name="Dane wyjściowe 9" xfId="745" xr:uid="{00000000-0005-0000-0000-00000B090000}"/>
    <cellStyle name="Dane wyjściowe 9 2" xfId="5303" xr:uid="{00000000-0005-0000-0000-00000C090000}"/>
    <cellStyle name="Dane wyjściowe 9 3" xfId="7207" xr:uid="{00000000-0005-0000-0000-00000D090000}"/>
    <cellStyle name="Dane wyjściowe 9 4" xfId="3027" xr:uid="{00000000-0005-0000-0000-00000E090000}"/>
    <cellStyle name="Date" xfId="746" xr:uid="{00000000-0005-0000-0000-00000F090000}"/>
    <cellStyle name="Dobre" xfId="747" xr:uid="{00000000-0005-0000-0000-000010090000}"/>
    <cellStyle name="Explanatory Text" xfId="33" builtinId="53" customBuiltin="1"/>
    <cellStyle name="Explanatory Text 2" xfId="748" xr:uid="{00000000-0005-0000-0000-000012090000}"/>
    <cellStyle name="Explanatory Text 3" xfId="6909" xr:uid="{00000000-0005-0000-0000-000013090000}"/>
    <cellStyle name="FirstTableHeader" xfId="81" xr:uid="{00000000-0005-0000-0000-000014090000}"/>
    <cellStyle name="Fixed" xfId="749" xr:uid="{00000000-0005-0000-0000-000015090000}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Good" xfId="34" builtinId="26" customBuiltin="1"/>
    <cellStyle name="Good 2" xfId="750" xr:uid="{00000000-0005-0000-0000-000052090000}"/>
    <cellStyle name="Good 2 2" xfId="751" xr:uid="{00000000-0005-0000-0000-000053090000}"/>
    <cellStyle name="Good 3" xfId="6899" xr:uid="{00000000-0005-0000-0000-000054090000}"/>
    <cellStyle name="Heading 1" xfId="35" builtinId="16" customBuiltin="1"/>
    <cellStyle name="Heading 1 2" xfId="752" xr:uid="{00000000-0005-0000-0000-000056090000}"/>
    <cellStyle name="Heading 1 2 2" xfId="753" xr:uid="{00000000-0005-0000-0000-000057090000}"/>
    <cellStyle name="Heading 1 3" xfId="6895" xr:uid="{00000000-0005-0000-0000-000058090000}"/>
    <cellStyle name="Heading 2" xfId="36" builtinId="17" customBuiltin="1"/>
    <cellStyle name="Heading 2 2" xfId="754" xr:uid="{00000000-0005-0000-0000-00005A090000}"/>
    <cellStyle name="Heading 2 2 2" xfId="755" xr:uid="{00000000-0005-0000-0000-00005B090000}"/>
    <cellStyle name="Heading 2 3" xfId="6896" xr:uid="{00000000-0005-0000-0000-00005C090000}"/>
    <cellStyle name="Heading 3" xfId="37" builtinId="18" customBuiltin="1"/>
    <cellStyle name="Heading 3 2" xfId="756" xr:uid="{00000000-0005-0000-0000-00005E090000}"/>
    <cellStyle name="Heading 3 2 2" xfId="757" xr:uid="{00000000-0005-0000-0000-00005F090000}"/>
    <cellStyle name="Heading 3 2 3" xfId="758" xr:uid="{00000000-0005-0000-0000-000060090000}"/>
    <cellStyle name="Heading 3 2 4" xfId="759" xr:uid="{00000000-0005-0000-0000-000061090000}"/>
    <cellStyle name="Heading 3 2 5" xfId="760" xr:uid="{00000000-0005-0000-0000-000062090000}"/>
    <cellStyle name="Heading 3 2 6" xfId="761" xr:uid="{00000000-0005-0000-0000-000063090000}"/>
    <cellStyle name="Heading 3 2 7" xfId="762" xr:uid="{00000000-0005-0000-0000-000064090000}"/>
    <cellStyle name="Heading 3 3" xfId="6897" xr:uid="{00000000-0005-0000-0000-000065090000}"/>
    <cellStyle name="Heading 4" xfId="38" builtinId="19" customBuiltin="1"/>
    <cellStyle name="Heading 4 2" xfId="763" xr:uid="{00000000-0005-0000-0000-000067090000}"/>
    <cellStyle name="Heading 4 3" xfId="6898" xr:uid="{00000000-0005-0000-0000-000068090000}"/>
    <cellStyle name="Hyperlink" xfId="2446" builtinId="8"/>
    <cellStyle name="Hyperlink 2" xfId="764" xr:uid="{00000000-0005-0000-0000-00006A090000}"/>
    <cellStyle name="Hyperlink 2 2" xfId="765" xr:uid="{00000000-0005-0000-0000-00006B090000}"/>
    <cellStyle name="Hyperlink 3" xfId="766" xr:uid="{00000000-0005-0000-0000-00006C090000}"/>
    <cellStyle name="Hyperlink 4" xfId="2445" xr:uid="{00000000-0005-0000-0000-00006D090000}"/>
    <cellStyle name="Hyperlink 5" xfId="6884" xr:uid="{00000000-0005-0000-0000-00006E090000}"/>
    <cellStyle name="Hyperlink 6" xfId="4599" xr:uid="{00000000-0005-0000-0000-00006F090000}"/>
    <cellStyle name="Input" xfId="39" builtinId="20" customBuiltin="1"/>
    <cellStyle name="Input 2" xfId="767" xr:uid="{00000000-0005-0000-0000-000071090000}"/>
    <cellStyle name="Input 2 10" xfId="768" xr:uid="{00000000-0005-0000-0000-000072090000}"/>
    <cellStyle name="Input 2 10 10" xfId="769" xr:uid="{00000000-0005-0000-0000-000073090000}"/>
    <cellStyle name="Input 2 10 10 2" xfId="5312" xr:uid="{00000000-0005-0000-0000-000074090000}"/>
    <cellStyle name="Input 2 10 10 3" xfId="7210" xr:uid="{00000000-0005-0000-0000-000075090000}"/>
    <cellStyle name="Input 2 10 10 4" xfId="3030" xr:uid="{00000000-0005-0000-0000-000076090000}"/>
    <cellStyle name="Input 2 10 11" xfId="770" xr:uid="{00000000-0005-0000-0000-000077090000}"/>
    <cellStyle name="Input 2 10 11 2" xfId="5313" xr:uid="{00000000-0005-0000-0000-000078090000}"/>
    <cellStyle name="Input 2 10 11 3" xfId="7211" xr:uid="{00000000-0005-0000-0000-000079090000}"/>
    <cellStyle name="Input 2 10 11 4" xfId="3031" xr:uid="{00000000-0005-0000-0000-00007A090000}"/>
    <cellStyle name="Input 2 10 12" xfId="771" xr:uid="{00000000-0005-0000-0000-00007B090000}"/>
    <cellStyle name="Input 2 10 12 2" xfId="5314" xr:uid="{00000000-0005-0000-0000-00007C090000}"/>
    <cellStyle name="Input 2 10 12 3" xfId="7212" xr:uid="{00000000-0005-0000-0000-00007D090000}"/>
    <cellStyle name="Input 2 10 12 4" xfId="3032" xr:uid="{00000000-0005-0000-0000-00007E090000}"/>
    <cellStyle name="Input 2 10 13" xfId="772" xr:uid="{00000000-0005-0000-0000-00007F090000}"/>
    <cellStyle name="Input 2 10 13 2" xfId="5315" xr:uid="{00000000-0005-0000-0000-000080090000}"/>
    <cellStyle name="Input 2 10 13 3" xfId="7213" xr:uid="{00000000-0005-0000-0000-000081090000}"/>
    <cellStyle name="Input 2 10 13 4" xfId="3033" xr:uid="{00000000-0005-0000-0000-000082090000}"/>
    <cellStyle name="Input 2 10 14" xfId="773" xr:uid="{00000000-0005-0000-0000-000083090000}"/>
    <cellStyle name="Input 2 10 14 2" xfId="5316" xr:uid="{00000000-0005-0000-0000-000084090000}"/>
    <cellStyle name="Input 2 10 14 3" xfId="7214" xr:uid="{00000000-0005-0000-0000-000085090000}"/>
    <cellStyle name="Input 2 10 14 4" xfId="3034" xr:uid="{00000000-0005-0000-0000-000086090000}"/>
    <cellStyle name="Input 2 10 15" xfId="774" xr:uid="{00000000-0005-0000-0000-000087090000}"/>
    <cellStyle name="Input 2 10 15 2" xfId="5317" xr:uid="{00000000-0005-0000-0000-000088090000}"/>
    <cellStyle name="Input 2 10 15 3" xfId="7215" xr:uid="{00000000-0005-0000-0000-000089090000}"/>
    <cellStyle name="Input 2 10 15 4" xfId="3035" xr:uid="{00000000-0005-0000-0000-00008A090000}"/>
    <cellStyle name="Input 2 10 16" xfId="775" xr:uid="{00000000-0005-0000-0000-00008B090000}"/>
    <cellStyle name="Input 2 10 16 2" xfId="5318" xr:uid="{00000000-0005-0000-0000-00008C090000}"/>
    <cellStyle name="Input 2 10 16 3" xfId="7216" xr:uid="{00000000-0005-0000-0000-00008D090000}"/>
    <cellStyle name="Input 2 10 16 4" xfId="3036" xr:uid="{00000000-0005-0000-0000-00008E090000}"/>
    <cellStyle name="Input 2 10 17" xfId="776" xr:uid="{00000000-0005-0000-0000-00008F090000}"/>
    <cellStyle name="Input 2 10 17 2" xfId="5319" xr:uid="{00000000-0005-0000-0000-000090090000}"/>
    <cellStyle name="Input 2 10 17 3" xfId="7217" xr:uid="{00000000-0005-0000-0000-000091090000}"/>
    <cellStyle name="Input 2 10 17 4" xfId="3037" xr:uid="{00000000-0005-0000-0000-000092090000}"/>
    <cellStyle name="Input 2 10 18" xfId="777" xr:uid="{00000000-0005-0000-0000-000093090000}"/>
    <cellStyle name="Input 2 10 18 2" xfId="5320" xr:uid="{00000000-0005-0000-0000-000094090000}"/>
    <cellStyle name="Input 2 10 18 3" xfId="7218" xr:uid="{00000000-0005-0000-0000-000095090000}"/>
    <cellStyle name="Input 2 10 18 4" xfId="3038" xr:uid="{00000000-0005-0000-0000-000096090000}"/>
    <cellStyle name="Input 2 10 19" xfId="778" xr:uid="{00000000-0005-0000-0000-000097090000}"/>
    <cellStyle name="Input 2 10 19 2" xfId="5321" xr:uid="{00000000-0005-0000-0000-000098090000}"/>
    <cellStyle name="Input 2 10 19 3" xfId="7219" xr:uid="{00000000-0005-0000-0000-000099090000}"/>
    <cellStyle name="Input 2 10 19 4" xfId="3039" xr:uid="{00000000-0005-0000-0000-00009A090000}"/>
    <cellStyle name="Input 2 10 2" xfId="779" xr:uid="{00000000-0005-0000-0000-00009B090000}"/>
    <cellStyle name="Input 2 10 2 2" xfId="5322" xr:uid="{00000000-0005-0000-0000-00009C090000}"/>
    <cellStyle name="Input 2 10 2 3" xfId="7220" xr:uid="{00000000-0005-0000-0000-00009D090000}"/>
    <cellStyle name="Input 2 10 2 4" xfId="3040" xr:uid="{00000000-0005-0000-0000-00009E090000}"/>
    <cellStyle name="Input 2 10 20" xfId="780" xr:uid="{00000000-0005-0000-0000-00009F090000}"/>
    <cellStyle name="Input 2 10 20 2" xfId="5323" xr:uid="{00000000-0005-0000-0000-0000A0090000}"/>
    <cellStyle name="Input 2 10 20 3" xfId="7221" xr:uid="{00000000-0005-0000-0000-0000A1090000}"/>
    <cellStyle name="Input 2 10 20 4" xfId="3041" xr:uid="{00000000-0005-0000-0000-0000A2090000}"/>
    <cellStyle name="Input 2 10 21" xfId="781" xr:uid="{00000000-0005-0000-0000-0000A3090000}"/>
    <cellStyle name="Input 2 10 21 2" xfId="5324" xr:uid="{00000000-0005-0000-0000-0000A4090000}"/>
    <cellStyle name="Input 2 10 21 3" xfId="7222" xr:uid="{00000000-0005-0000-0000-0000A5090000}"/>
    <cellStyle name="Input 2 10 21 4" xfId="3042" xr:uid="{00000000-0005-0000-0000-0000A6090000}"/>
    <cellStyle name="Input 2 10 22" xfId="782" xr:uid="{00000000-0005-0000-0000-0000A7090000}"/>
    <cellStyle name="Input 2 10 22 2" xfId="5325" xr:uid="{00000000-0005-0000-0000-0000A8090000}"/>
    <cellStyle name="Input 2 10 22 3" xfId="7223" xr:uid="{00000000-0005-0000-0000-0000A9090000}"/>
    <cellStyle name="Input 2 10 22 4" xfId="3043" xr:uid="{00000000-0005-0000-0000-0000AA090000}"/>
    <cellStyle name="Input 2 10 23" xfId="783" xr:uid="{00000000-0005-0000-0000-0000AB090000}"/>
    <cellStyle name="Input 2 10 23 2" xfId="5326" xr:uid="{00000000-0005-0000-0000-0000AC090000}"/>
    <cellStyle name="Input 2 10 23 3" xfId="7224" xr:uid="{00000000-0005-0000-0000-0000AD090000}"/>
    <cellStyle name="Input 2 10 23 4" xfId="3044" xr:uid="{00000000-0005-0000-0000-0000AE090000}"/>
    <cellStyle name="Input 2 10 24" xfId="5311" xr:uid="{00000000-0005-0000-0000-0000AF090000}"/>
    <cellStyle name="Input 2 10 25" xfId="7209" xr:uid="{00000000-0005-0000-0000-0000B0090000}"/>
    <cellStyle name="Input 2 10 26" xfId="3029" xr:uid="{00000000-0005-0000-0000-0000B1090000}"/>
    <cellStyle name="Input 2 10 3" xfId="784" xr:uid="{00000000-0005-0000-0000-0000B2090000}"/>
    <cellStyle name="Input 2 10 3 2" xfId="5327" xr:uid="{00000000-0005-0000-0000-0000B3090000}"/>
    <cellStyle name="Input 2 10 3 3" xfId="7225" xr:uid="{00000000-0005-0000-0000-0000B4090000}"/>
    <cellStyle name="Input 2 10 3 4" xfId="3045" xr:uid="{00000000-0005-0000-0000-0000B5090000}"/>
    <cellStyle name="Input 2 10 4" xfId="785" xr:uid="{00000000-0005-0000-0000-0000B6090000}"/>
    <cellStyle name="Input 2 10 4 2" xfId="5328" xr:uid="{00000000-0005-0000-0000-0000B7090000}"/>
    <cellStyle name="Input 2 10 4 3" xfId="7226" xr:uid="{00000000-0005-0000-0000-0000B8090000}"/>
    <cellStyle name="Input 2 10 4 4" xfId="3046" xr:uid="{00000000-0005-0000-0000-0000B9090000}"/>
    <cellStyle name="Input 2 10 5" xfId="786" xr:uid="{00000000-0005-0000-0000-0000BA090000}"/>
    <cellStyle name="Input 2 10 5 2" xfId="5329" xr:uid="{00000000-0005-0000-0000-0000BB090000}"/>
    <cellStyle name="Input 2 10 5 3" xfId="7227" xr:uid="{00000000-0005-0000-0000-0000BC090000}"/>
    <cellStyle name="Input 2 10 5 4" xfId="3047" xr:uid="{00000000-0005-0000-0000-0000BD090000}"/>
    <cellStyle name="Input 2 10 6" xfId="787" xr:uid="{00000000-0005-0000-0000-0000BE090000}"/>
    <cellStyle name="Input 2 10 6 2" xfId="5330" xr:uid="{00000000-0005-0000-0000-0000BF090000}"/>
    <cellStyle name="Input 2 10 6 3" xfId="7228" xr:uid="{00000000-0005-0000-0000-0000C0090000}"/>
    <cellStyle name="Input 2 10 6 4" xfId="3048" xr:uid="{00000000-0005-0000-0000-0000C1090000}"/>
    <cellStyle name="Input 2 10 7" xfId="788" xr:uid="{00000000-0005-0000-0000-0000C2090000}"/>
    <cellStyle name="Input 2 10 7 2" xfId="5331" xr:uid="{00000000-0005-0000-0000-0000C3090000}"/>
    <cellStyle name="Input 2 10 7 3" xfId="7229" xr:uid="{00000000-0005-0000-0000-0000C4090000}"/>
    <cellStyle name="Input 2 10 7 4" xfId="3049" xr:uid="{00000000-0005-0000-0000-0000C5090000}"/>
    <cellStyle name="Input 2 10 8" xfId="789" xr:uid="{00000000-0005-0000-0000-0000C6090000}"/>
    <cellStyle name="Input 2 10 8 2" xfId="5332" xr:uid="{00000000-0005-0000-0000-0000C7090000}"/>
    <cellStyle name="Input 2 10 8 3" xfId="7230" xr:uid="{00000000-0005-0000-0000-0000C8090000}"/>
    <cellStyle name="Input 2 10 8 4" xfId="3050" xr:uid="{00000000-0005-0000-0000-0000C9090000}"/>
    <cellStyle name="Input 2 10 9" xfId="790" xr:uid="{00000000-0005-0000-0000-0000CA090000}"/>
    <cellStyle name="Input 2 10 9 2" xfId="5333" xr:uid="{00000000-0005-0000-0000-0000CB090000}"/>
    <cellStyle name="Input 2 10 9 3" xfId="7231" xr:uid="{00000000-0005-0000-0000-0000CC090000}"/>
    <cellStyle name="Input 2 10 9 4" xfId="3051" xr:uid="{00000000-0005-0000-0000-0000CD090000}"/>
    <cellStyle name="Input 2 11" xfId="791" xr:uid="{00000000-0005-0000-0000-0000CE090000}"/>
    <cellStyle name="Input 2 11 10" xfId="792" xr:uid="{00000000-0005-0000-0000-0000CF090000}"/>
    <cellStyle name="Input 2 11 10 2" xfId="5335" xr:uid="{00000000-0005-0000-0000-0000D0090000}"/>
    <cellStyle name="Input 2 11 10 3" xfId="7233" xr:uid="{00000000-0005-0000-0000-0000D1090000}"/>
    <cellStyle name="Input 2 11 10 4" xfId="3053" xr:uid="{00000000-0005-0000-0000-0000D2090000}"/>
    <cellStyle name="Input 2 11 11" xfId="793" xr:uid="{00000000-0005-0000-0000-0000D3090000}"/>
    <cellStyle name="Input 2 11 11 2" xfId="5336" xr:uid="{00000000-0005-0000-0000-0000D4090000}"/>
    <cellStyle name="Input 2 11 11 3" xfId="7234" xr:uid="{00000000-0005-0000-0000-0000D5090000}"/>
    <cellStyle name="Input 2 11 11 4" xfId="3054" xr:uid="{00000000-0005-0000-0000-0000D6090000}"/>
    <cellStyle name="Input 2 11 12" xfId="794" xr:uid="{00000000-0005-0000-0000-0000D7090000}"/>
    <cellStyle name="Input 2 11 12 2" xfId="5337" xr:uid="{00000000-0005-0000-0000-0000D8090000}"/>
    <cellStyle name="Input 2 11 12 3" xfId="7235" xr:uid="{00000000-0005-0000-0000-0000D9090000}"/>
    <cellStyle name="Input 2 11 12 4" xfId="3055" xr:uid="{00000000-0005-0000-0000-0000DA090000}"/>
    <cellStyle name="Input 2 11 13" xfId="795" xr:uid="{00000000-0005-0000-0000-0000DB090000}"/>
    <cellStyle name="Input 2 11 13 2" xfId="5338" xr:uid="{00000000-0005-0000-0000-0000DC090000}"/>
    <cellStyle name="Input 2 11 13 3" xfId="7236" xr:uid="{00000000-0005-0000-0000-0000DD090000}"/>
    <cellStyle name="Input 2 11 13 4" xfId="3056" xr:uid="{00000000-0005-0000-0000-0000DE090000}"/>
    <cellStyle name="Input 2 11 14" xfId="796" xr:uid="{00000000-0005-0000-0000-0000DF090000}"/>
    <cellStyle name="Input 2 11 14 2" xfId="5339" xr:uid="{00000000-0005-0000-0000-0000E0090000}"/>
    <cellStyle name="Input 2 11 14 3" xfId="7237" xr:uid="{00000000-0005-0000-0000-0000E1090000}"/>
    <cellStyle name="Input 2 11 14 4" xfId="3057" xr:uid="{00000000-0005-0000-0000-0000E2090000}"/>
    <cellStyle name="Input 2 11 15" xfId="797" xr:uid="{00000000-0005-0000-0000-0000E3090000}"/>
    <cellStyle name="Input 2 11 15 2" xfId="5340" xr:uid="{00000000-0005-0000-0000-0000E4090000}"/>
    <cellStyle name="Input 2 11 15 3" xfId="7238" xr:uid="{00000000-0005-0000-0000-0000E5090000}"/>
    <cellStyle name="Input 2 11 15 4" xfId="3058" xr:uid="{00000000-0005-0000-0000-0000E6090000}"/>
    <cellStyle name="Input 2 11 16" xfId="798" xr:uid="{00000000-0005-0000-0000-0000E7090000}"/>
    <cellStyle name="Input 2 11 16 2" xfId="5341" xr:uid="{00000000-0005-0000-0000-0000E8090000}"/>
    <cellStyle name="Input 2 11 16 3" xfId="7239" xr:uid="{00000000-0005-0000-0000-0000E9090000}"/>
    <cellStyle name="Input 2 11 16 4" xfId="3059" xr:uid="{00000000-0005-0000-0000-0000EA090000}"/>
    <cellStyle name="Input 2 11 17" xfId="799" xr:uid="{00000000-0005-0000-0000-0000EB090000}"/>
    <cellStyle name="Input 2 11 17 2" xfId="5342" xr:uid="{00000000-0005-0000-0000-0000EC090000}"/>
    <cellStyle name="Input 2 11 17 3" xfId="7240" xr:uid="{00000000-0005-0000-0000-0000ED090000}"/>
    <cellStyle name="Input 2 11 17 4" xfId="3060" xr:uid="{00000000-0005-0000-0000-0000EE090000}"/>
    <cellStyle name="Input 2 11 18" xfId="800" xr:uid="{00000000-0005-0000-0000-0000EF090000}"/>
    <cellStyle name="Input 2 11 18 2" xfId="5343" xr:uid="{00000000-0005-0000-0000-0000F0090000}"/>
    <cellStyle name="Input 2 11 18 3" xfId="7241" xr:uid="{00000000-0005-0000-0000-0000F1090000}"/>
    <cellStyle name="Input 2 11 18 4" xfId="3061" xr:uid="{00000000-0005-0000-0000-0000F2090000}"/>
    <cellStyle name="Input 2 11 19" xfId="801" xr:uid="{00000000-0005-0000-0000-0000F3090000}"/>
    <cellStyle name="Input 2 11 19 2" xfId="5344" xr:uid="{00000000-0005-0000-0000-0000F4090000}"/>
    <cellStyle name="Input 2 11 19 3" xfId="7242" xr:uid="{00000000-0005-0000-0000-0000F5090000}"/>
    <cellStyle name="Input 2 11 19 4" xfId="3062" xr:uid="{00000000-0005-0000-0000-0000F6090000}"/>
    <cellStyle name="Input 2 11 2" xfId="802" xr:uid="{00000000-0005-0000-0000-0000F7090000}"/>
    <cellStyle name="Input 2 11 2 2" xfId="5345" xr:uid="{00000000-0005-0000-0000-0000F8090000}"/>
    <cellStyle name="Input 2 11 2 3" xfId="7243" xr:uid="{00000000-0005-0000-0000-0000F9090000}"/>
    <cellStyle name="Input 2 11 2 4" xfId="3063" xr:uid="{00000000-0005-0000-0000-0000FA090000}"/>
    <cellStyle name="Input 2 11 20" xfId="803" xr:uid="{00000000-0005-0000-0000-0000FB090000}"/>
    <cellStyle name="Input 2 11 20 2" xfId="5346" xr:uid="{00000000-0005-0000-0000-0000FC090000}"/>
    <cellStyle name="Input 2 11 20 3" xfId="7244" xr:uid="{00000000-0005-0000-0000-0000FD090000}"/>
    <cellStyle name="Input 2 11 20 4" xfId="3064" xr:uid="{00000000-0005-0000-0000-0000FE090000}"/>
    <cellStyle name="Input 2 11 21" xfId="804" xr:uid="{00000000-0005-0000-0000-0000FF090000}"/>
    <cellStyle name="Input 2 11 21 2" xfId="5347" xr:uid="{00000000-0005-0000-0000-0000000A0000}"/>
    <cellStyle name="Input 2 11 21 3" xfId="7245" xr:uid="{00000000-0005-0000-0000-0000010A0000}"/>
    <cellStyle name="Input 2 11 21 4" xfId="3065" xr:uid="{00000000-0005-0000-0000-0000020A0000}"/>
    <cellStyle name="Input 2 11 22" xfId="805" xr:uid="{00000000-0005-0000-0000-0000030A0000}"/>
    <cellStyle name="Input 2 11 22 2" xfId="5348" xr:uid="{00000000-0005-0000-0000-0000040A0000}"/>
    <cellStyle name="Input 2 11 22 3" xfId="7246" xr:uid="{00000000-0005-0000-0000-0000050A0000}"/>
    <cellStyle name="Input 2 11 22 4" xfId="3066" xr:uid="{00000000-0005-0000-0000-0000060A0000}"/>
    <cellStyle name="Input 2 11 23" xfId="806" xr:uid="{00000000-0005-0000-0000-0000070A0000}"/>
    <cellStyle name="Input 2 11 23 2" xfId="5349" xr:uid="{00000000-0005-0000-0000-0000080A0000}"/>
    <cellStyle name="Input 2 11 23 3" xfId="7247" xr:uid="{00000000-0005-0000-0000-0000090A0000}"/>
    <cellStyle name="Input 2 11 23 4" xfId="3067" xr:uid="{00000000-0005-0000-0000-00000A0A0000}"/>
    <cellStyle name="Input 2 11 24" xfId="5334" xr:uid="{00000000-0005-0000-0000-00000B0A0000}"/>
    <cellStyle name="Input 2 11 25" xfId="7232" xr:uid="{00000000-0005-0000-0000-00000C0A0000}"/>
    <cellStyle name="Input 2 11 26" xfId="3052" xr:uid="{00000000-0005-0000-0000-00000D0A0000}"/>
    <cellStyle name="Input 2 11 3" xfId="807" xr:uid="{00000000-0005-0000-0000-00000E0A0000}"/>
    <cellStyle name="Input 2 11 3 2" xfId="5350" xr:uid="{00000000-0005-0000-0000-00000F0A0000}"/>
    <cellStyle name="Input 2 11 3 3" xfId="7248" xr:uid="{00000000-0005-0000-0000-0000100A0000}"/>
    <cellStyle name="Input 2 11 3 4" xfId="3068" xr:uid="{00000000-0005-0000-0000-0000110A0000}"/>
    <cellStyle name="Input 2 11 4" xfId="808" xr:uid="{00000000-0005-0000-0000-0000120A0000}"/>
    <cellStyle name="Input 2 11 4 2" xfId="5351" xr:uid="{00000000-0005-0000-0000-0000130A0000}"/>
    <cellStyle name="Input 2 11 4 3" xfId="7249" xr:uid="{00000000-0005-0000-0000-0000140A0000}"/>
    <cellStyle name="Input 2 11 4 4" xfId="3069" xr:uid="{00000000-0005-0000-0000-0000150A0000}"/>
    <cellStyle name="Input 2 11 5" xfId="809" xr:uid="{00000000-0005-0000-0000-0000160A0000}"/>
    <cellStyle name="Input 2 11 5 2" xfId="5352" xr:uid="{00000000-0005-0000-0000-0000170A0000}"/>
    <cellStyle name="Input 2 11 5 3" xfId="7250" xr:uid="{00000000-0005-0000-0000-0000180A0000}"/>
    <cellStyle name="Input 2 11 5 4" xfId="3070" xr:uid="{00000000-0005-0000-0000-0000190A0000}"/>
    <cellStyle name="Input 2 11 6" xfId="810" xr:uid="{00000000-0005-0000-0000-00001A0A0000}"/>
    <cellStyle name="Input 2 11 6 2" xfId="5353" xr:uid="{00000000-0005-0000-0000-00001B0A0000}"/>
    <cellStyle name="Input 2 11 6 3" xfId="7251" xr:uid="{00000000-0005-0000-0000-00001C0A0000}"/>
    <cellStyle name="Input 2 11 6 4" xfId="3071" xr:uid="{00000000-0005-0000-0000-00001D0A0000}"/>
    <cellStyle name="Input 2 11 7" xfId="811" xr:uid="{00000000-0005-0000-0000-00001E0A0000}"/>
    <cellStyle name="Input 2 11 7 2" xfId="5354" xr:uid="{00000000-0005-0000-0000-00001F0A0000}"/>
    <cellStyle name="Input 2 11 7 3" xfId="7252" xr:uid="{00000000-0005-0000-0000-0000200A0000}"/>
    <cellStyle name="Input 2 11 7 4" xfId="3072" xr:uid="{00000000-0005-0000-0000-0000210A0000}"/>
    <cellStyle name="Input 2 11 8" xfId="812" xr:uid="{00000000-0005-0000-0000-0000220A0000}"/>
    <cellStyle name="Input 2 11 8 2" xfId="5355" xr:uid="{00000000-0005-0000-0000-0000230A0000}"/>
    <cellStyle name="Input 2 11 8 3" xfId="7253" xr:uid="{00000000-0005-0000-0000-0000240A0000}"/>
    <cellStyle name="Input 2 11 8 4" xfId="3073" xr:uid="{00000000-0005-0000-0000-0000250A0000}"/>
    <cellStyle name="Input 2 11 9" xfId="813" xr:uid="{00000000-0005-0000-0000-0000260A0000}"/>
    <cellStyle name="Input 2 11 9 2" xfId="5356" xr:uid="{00000000-0005-0000-0000-0000270A0000}"/>
    <cellStyle name="Input 2 11 9 3" xfId="7254" xr:uid="{00000000-0005-0000-0000-0000280A0000}"/>
    <cellStyle name="Input 2 11 9 4" xfId="3074" xr:uid="{00000000-0005-0000-0000-0000290A0000}"/>
    <cellStyle name="Input 2 12" xfId="814" xr:uid="{00000000-0005-0000-0000-00002A0A0000}"/>
    <cellStyle name="Input 2 12 10" xfId="815" xr:uid="{00000000-0005-0000-0000-00002B0A0000}"/>
    <cellStyle name="Input 2 12 10 2" xfId="5358" xr:uid="{00000000-0005-0000-0000-00002C0A0000}"/>
    <cellStyle name="Input 2 12 10 3" xfId="7256" xr:uid="{00000000-0005-0000-0000-00002D0A0000}"/>
    <cellStyle name="Input 2 12 10 4" xfId="3076" xr:uid="{00000000-0005-0000-0000-00002E0A0000}"/>
    <cellStyle name="Input 2 12 11" xfId="816" xr:uid="{00000000-0005-0000-0000-00002F0A0000}"/>
    <cellStyle name="Input 2 12 11 2" xfId="5359" xr:uid="{00000000-0005-0000-0000-0000300A0000}"/>
    <cellStyle name="Input 2 12 11 3" xfId="7257" xr:uid="{00000000-0005-0000-0000-0000310A0000}"/>
    <cellStyle name="Input 2 12 11 4" xfId="3077" xr:uid="{00000000-0005-0000-0000-0000320A0000}"/>
    <cellStyle name="Input 2 12 12" xfId="817" xr:uid="{00000000-0005-0000-0000-0000330A0000}"/>
    <cellStyle name="Input 2 12 12 2" xfId="5360" xr:uid="{00000000-0005-0000-0000-0000340A0000}"/>
    <cellStyle name="Input 2 12 12 3" xfId="7258" xr:uid="{00000000-0005-0000-0000-0000350A0000}"/>
    <cellStyle name="Input 2 12 12 4" xfId="3078" xr:uid="{00000000-0005-0000-0000-0000360A0000}"/>
    <cellStyle name="Input 2 12 13" xfId="818" xr:uid="{00000000-0005-0000-0000-0000370A0000}"/>
    <cellStyle name="Input 2 12 13 2" xfId="5361" xr:uid="{00000000-0005-0000-0000-0000380A0000}"/>
    <cellStyle name="Input 2 12 13 3" xfId="7259" xr:uid="{00000000-0005-0000-0000-0000390A0000}"/>
    <cellStyle name="Input 2 12 13 4" xfId="3079" xr:uid="{00000000-0005-0000-0000-00003A0A0000}"/>
    <cellStyle name="Input 2 12 14" xfId="819" xr:uid="{00000000-0005-0000-0000-00003B0A0000}"/>
    <cellStyle name="Input 2 12 14 2" xfId="5362" xr:uid="{00000000-0005-0000-0000-00003C0A0000}"/>
    <cellStyle name="Input 2 12 14 3" xfId="7260" xr:uid="{00000000-0005-0000-0000-00003D0A0000}"/>
    <cellStyle name="Input 2 12 14 4" xfId="3080" xr:uid="{00000000-0005-0000-0000-00003E0A0000}"/>
    <cellStyle name="Input 2 12 15" xfId="820" xr:uid="{00000000-0005-0000-0000-00003F0A0000}"/>
    <cellStyle name="Input 2 12 15 2" xfId="5363" xr:uid="{00000000-0005-0000-0000-0000400A0000}"/>
    <cellStyle name="Input 2 12 15 3" xfId="7261" xr:uid="{00000000-0005-0000-0000-0000410A0000}"/>
    <cellStyle name="Input 2 12 15 4" xfId="3081" xr:uid="{00000000-0005-0000-0000-0000420A0000}"/>
    <cellStyle name="Input 2 12 16" xfId="821" xr:uid="{00000000-0005-0000-0000-0000430A0000}"/>
    <cellStyle name="Input 2 12 16 2" xfId="5364" xr:uid="{00000000-0005-0000-0000-0000440A0000}"/>
    <cellStyle name="Input 2 12 16 3" xfId="7262" xr:uid="{00000000-0005-0000-0000-0000450A0000}"/>
    <cellStyle name="Input 2 12 16 4" xfId="3082" xr:uid="{00000000-0005-0000-0000-0000460A0000}"/>
    <cellStyle name="Input 2 12 17" xfId="822" xr:uid="{00000000-0005-0000-0000-0000470A0000}"/>
    <cellStyle name="Input 2 12 17 2" xfId="5365" xr:uid="{00000000-0005-0000-0000-0000480A0000}"/>
    <cellStyle name="Input 2 12 17 3" xfId="7263" xr:uid="{00000000-0005-0000-0000-0000490A0000}"/>
    <cellStyle name="Input 2 12 17 4" xfId="3083" xr:uid="{00000000-0005-0000-0000-00004A0A0000}"/>
    <cellStyle name="Input 2 12 18" xfId="823" xr:uid="{00000000-0005-0000-0000-00004B0A0000}"/>
    <cellStyle name="Input 2 12 18 2" xfId="5366" xr:uid="{00000000-0005-0000-0000-00004C0A0000}"/>
    <cellStyle name="Input 2 12 18 3" xfId="7264" xr:uid="{00000000-0005-0000-0000-00004D0A0000}"/>
    <cellStyle name="Input 2 12 18 4" xfId="3084" xr:uid="{00000000-0005-0000-0000-00004E0A0000}"/>
    <cellStyle name="Input 2 12 19" xfId="824" xr:uid="{00000000-0005-0000-0000-00004F0A0000}"/>
    <cellStyle name="Input 2 12 19 2" xfId="5367" xr:uid="{00000000-0005-0000-0000-0000500A0000}"/>
    <cellStyle name="Input 2 12 19 3" xfId="7265" xr:uid="{00000000-0005-0000-0000-0000510A0000}"/>
    <cellStyle name="Input 2 12 19 4" xfId="3085" xr:uid="{00000000-0005-0000-0000-0000520A0000}"/>
    <cellStyle name="Input 2 12 2" xfId="825" xr:uid="{00000000-0005-0000-0000-0000530A0000}"/>
    <cellStyle name="Input 2 12 2 2" xfId="5368" xr:uid="{00000000-0005-0000-0000-0000540A0000}"/>
    <cellStyle name="Input 2 12 2 3" xfId="7266" xr:uid="{00000000-0005-0000-0000-0000550A0000}"/>
    <cellStyle name="Input 2 12 2 4" xfId="3086" xr:uid="{00000000-0005-0000-0000-0000560A0000}"/>
    <cellStyle name="Input 2 12 20" xfId="826" xr:uid="{00000000-0005-0000-0000-0000570A0000}"/>
    <cellStyle name="Input 2 12 20 2" xfId="5369" xr:uid="{00000000-0005-0000-0000-0000580A0000}"/>
    <cellStyle name="Input 2 12 20 3" xfId="7267" xr:uid="{00000000-0005-0000-0000-0000590A0000}"/>
    <cellStyle name="Input 2 12 20 4" xfId="3087" xr:uid="{00000000-0005-0000-0000-00005A0A0000}"/>
    <cellStyle name="Input 2 12 21" xfId="827" xr:uid="{00000000-0005-0000-0000-00005B0A0000}"/>
    <cellStyle name="Input 2 12 21 2" xfId="5370" xr:uid="{00000000-0005-0000-0000-00005C0A0000}"/>
    <cellStyle name="Input 2 12 21 3" xfId="7268" xr:uid="{00000000-0005-0000-0000-00005D0A0000}"/>
    <cellStyle name="Input 2 12 21 4" xfId="3088" xr:uid="{00000000-0005-0000-0000-00005E0A0000}"/>
    <cellStyle name="Input 2 12 22" xfId="828" xr:uid="{00000000-0005-0000-0000-00005F0A0000}"/>
    <cellStyle name="Input 2 12 22 2" xfId="5371" xr:uid="{00000000-0005-0000-0000-0000600A0000}"/>
    <cellStyle name="Input 2 12 22 3" xfId="7269" xr:uid="{00000000-0005-0000-0000-0000610A0000}"/>
    <cellStyle name="Input 2 12 22 4" xfId="3089" xr:uid="{00000000-0005-0000-0000-0000620A0000}"/>
    <cellStyle name="Input 2 12 23" xfId="829" xr:uid="{00000000-0005-0000-0000-0000630A0000}"/>
    <cellStyle name="Input 2 12 23 2" xfId="5372" xr:uid="{00000000-0005-0000-0000-0000640A0000}"/>
    <cellStyle name="Input 2 12 23 3" xfId="7270" xr:uid="{00000000-0005-0000-0000-0000650A0000}"/>
    <cellStyle name="Input 2 12 23 4" xfId="3090" xr:uid="{00000000-0005-0000-0000-0000660A0000}"/>
    <cellStyle name="Input 2 12 24" xfId="5357" xr:uid="{00000000-0005-0000-0000-0000670A0000}"/>
    <cellStyle name="Input 2 12 25" xfId="7255" xr:uid="{00000000-0005-0000-0000-0000680A0000}"/>
    <cellStyle name="Input 2 12 26" xfId="3075" xr:uid="{00000000-0005-0000-0000-0000690A0000}"/>
    <cellStyle name="Input 2 12 3" xfId="830" xr:uid="{00000000-0005-0000-0000-00006A0A0000}"/>
    <cellStyle name="Input 2 12 3 2" xfId="5373" xr:uid="{00000000-0005-0000-0000-00006B0A0000}"/>
    <cellStyle name="Input 2 12 3 3" xfId="7271" xr:uid="{00000000-0005-0000-0000-00006C0A0000}"/>
    <cellStyle name="Input 2 12 3 4" xfId="3091" xr:uid="{00000000-0005-0000-0000-00006D0A0000}"/>
    <cellStyle name="Input 2 12 4" xfId="831" xr:uid="{00000000-0005-0000-0000-00006E0A0000}"/>
    <cellStyle name="Input 2 12 4 2" xfId="5374" xr:uid="{00000000-0005-0000-0000-00006F0A0000}"/>
    <cellStyle name="Input 2 12 4 3" xfId="7272" xr:uid="{00000000-0005-0000-0000-0000700A0000}"/>
    <cellStyle name="Input 2 12 4 4" xfId="3092" xr:uid="{00000000-0005-0000-0000-0000710A0000}"/>
    <cellStyle name="Input 2 12 5" xfId="832" xr:uid="{00000000-0005-0000-0000-0000720A0000}"/>
    <cellStyle name="Input 2 12 5 2" xfId="5375" xr:uid="{00000000-0005-0000-0000-0000730A0000}"/>
    <cellStyle name="Input 2 12 5 3" xfId="7273" xr:uid="{00000000-0005-0000-0000-0000740A0000}"/>
    <cellStyle name="Input 2 12 5 4" xfId="3093" xr:uid="{00000000-0005-0000-0000-0000750A0000}"/>
    <cellStyle name="Input 2 12 6" xfId="833" xr:uid="{00000000-0005-0000-0000-0000760A0000}"/>
    <cellStyle name="Input 2 12 6 2" xfId="5376" xr:uid="{00000000-0005-0000-0000-0000770A0000}"/>
    <cellStyle name="Input 2 12 6 3" xfId="7274" xr:uid="{00000000-0005-0000-0000-0000780A0000}"/>
    <cellStyle name="Input 2 12 6 4" xfId="3094" xr:uid="{00000000-0005-0000-0000-0000790A0000}"/>
    <cellStyle name="Input 2 12 7" xfId="834" xr:uid="{00000000-0005-0000-0000-00007A0A0000}"/>
    <cellStyle name="Input 2 12 7 2" xfId="5377" xr:uid="{00000000-0005-0000-0000-00007B0A0000}"/>
    <cellStyle name="Input 2 12 7 3" xfId="7275" xr:uid="{00000000-0005-0000-0000-00007C0A0000}"/>
    <cellStyle name="Input 2 12 7 4" xfId="3095" xr:uid="{00000000-0005-0000-0000-00007D0A0000}"/>
    <cellStyle name="Input 2 12 8" xfId="835" xr:uid="{00000000-0005-0000-0000-00007E0A0000}"/>
    <cellStyle name="Input 2 12 8 2" xfId="5378" xr:uid="{00000000-0005-0000-0000-00007F0A0000}"/>
    <cellStyle name="Input 2 12 8 3" xfId="7276" xr:uid="{00000000-0005-0000-0000-0000800A0000}"/>
    <cellStyle name="Input 2 12 8 4" xfId="3096" xr:uid="{00000000-0005-0000-0000-0000810A0000}"/>
    <cellStyle name="Input 2 12 9" xfId="836" xr:uid="{00000000-0005-0000-0000-0000820A0000}"/>
    <cellStyle name="Input 2 12 9 2" xfId="5379" xr:uid="{00000000-0005-0000-0000-0000830A0000}"/>
    <cellStyle name="Input 2 12 9 3" xfId="7277" xr:uid="{00000000-0005-0000-0000-0000840A0000}"/>
    <cellStyle name="Input 2 12 9 4" xfId="3097" xr:uid="{00000000-0005-0000-0000-0000850A0000}"/>
    <cellStyle name="Input 2 13" xfId="837" xr:uid="{00000000-0005-0000-0000-0000860A0000}"/>
    <cellStyle name="Input 2 13 10" xfId="838" xr:uid="{00000000-0005-0000-0000-0000870A0000}"/>
    <cellStyle name="Input 2 13 10 2" xfId="5381" xr:uid="{00000000-0005-0000-0000-0000880A0000}"/>
    <cellStyle name="Input 2 13 10 3" xfId="7279" xr:uid="{00000000-0005-0000-0000-0000890A0000}"/>
    <cellStyle name="Input 2 13 10 4" xfId="3099" xr:uid="{00000000-0005-0000-0000-00008A0A0000}"/>
    <cellStyle name="Input 2 13 11" xfId="839" xr:uid="{00000000-0005-0000-0000-00008B0A0000}"/>
    <cellStyle name="Input 2 13 11 2" xfId="5382" xr:uid="{00000000-0005-0000-0000-00008C0A0000}"/>
    <cellStyle name="Input 2 13 11 3" xfId="7280" xr:uid="{00000000-0005-0000-0000-00008D0A0000}"/>
    <cellStyle name="Input 2 13 11 4" xfId="3100" xr:uid="{00000000-0005-0000-0000-00008E0A0000}"/>
    <cellStyle name="Input 2 13 12" xfId="840" xr:uid="{00000000-0005-0000-0000-00008F0A0000}"/>
    <cellStyle name="Input 2 13 12 2" xfId="5383" xr:uid="{00000000-0005-0000-0000-0000900A0000}"/>
    <cellStyle name="Input 2 13 12 3" xfId="7281" xr:uid="{00000000-0005-0000-0000-0000910A0000}"/>
    <cellStyle name="Input 2 13 12 4" xfId="3101" xr:uid="{00000000-0005-0000-0000-0000920A0000}"/>
    <cellStyle name="Input 2 13 13" xfId="841" xr:uid="{00000000-0005-0000-0000-0000930A0000}"/>
    <cellStyle name="Input 2 13 13 2" xfId="5384" xr:uid="{00000000-0005-0000-0000-0000940A0000}"/>
    <cellStyle name="Input 2 13 13 3" xfId="7282" xr:uid="{00000000-0005-0000-0000-0000950A0000}"/>
    <cellStyle name="Input 2 13 13 4" xfId="3102" xr:uid="{00000000-0005-0000-0000-0000960A0000}"/>
    <cellStyle name="Input 2 13 14" xfId="842" xr:uid="{00000000-0005-0000-0000-0000970A0000}"/>
    <cellStyle name="Input 2 13 14 2" xfId="5385" xr:uid="{00000000-0005-0000-0000-0000980A0000}"/>
    <cellStyle name="Input 2 13 14 3" xfId="7283" xr:uid="{00000000-0005-0000-0000-0000990A0000}"/>
    <cellStyle name="Input 2 13 14 4" xfId="3103" xr:uid="{00000000-0005-0000-0000-00009A0A0000}"/>
    <cellStyle name="Input 2 13 15" xfId="843" xr:uid="{00000000-0005-0000-0000-00009B0A0000}"/>
    <cellStyle name="Input 2 13 15 2" xfId="5386" xr:uid="{00000000-0005-0000-0000-00009C0A0000}"/>
    <cellStyle name="Input 2 13 15 3" xfId="7284" xr:uid="{00000000-0005-0000-0000-00009D0A0000}"/>
    <cellStyle name="Input 2 13 15 4" xfId="3104" xr:uid="{00000000-0005-0000-0000-00009E0A0000}"/>
    <cellStyle name="Input 2 13 16" xfId="844" xr:uid="{00000000-0005-0000-0000-00009F0A0000}"/>
    <cellStyle name="Input 2 13 16 2" xfId="5387" xr:uid="{00000000-0005-0000-0000-0000A00A0000}"/>
    <cellStyle name="Input 2 13 16 3" xfId="7285" xr:uid="{00000000-0005-0000-0000-0000A10A0000}"/>
    <cellStyle name="Input 2 13 16 4" xfId="3105" xr:uid="{00000000-0005-0000-0000-0000A20A0000}"/>
    <cellStyle name="Input 2 13 17" xfId="845" xr:uid="{00000000-0005-0000-0000-0000A30A0000}"/>
    <cellStyle name="Input 2 13 17 2" xfId="5388" xr:uid="{00000000-0005-0000-0000-0000A40A0000}"/>
    <cellStyle name="Input 2 13 17 3" xfId="7286" xr:uid="{00000000-0005-0000-0000-0000A50A0000}"/>
    <cellStyle name="Input 2 13 17 4" xfId="3106" xr:uid="{00000000-0005-0000-0000-0000A60A0000}"/>
    <cellStyle name="Input 2 13 18" xfId="846" xr:uid="{00000000-0005-0000-0000-0000A70A0000}"/>
    <cellStyle name="Input 2 13 18 2" xfId="5389" xr:uid="{00000000-0005-0000-0000-0000A80A0000}"/>
    <cellStyle name="Input 2 13 18 3" xfId="7287" xr:uid="{00000000-0005-0000-0000-0000A90A0000}"/>
    <cellStyle name="Input 2 13 18 4" xfId="3107" xr:uid="{00000000-0005-0000-0000-0000AA0A0000}"/>
    <cellStyle name="Input 2 13 19" xfId="847" xr:uid="{00000000-0005-0000-0000-0000AB0A0000}"/>
    <cellStyle name="Input 2 13 19 2" xfId="5390" xr:uid="{00000000-0005-0000-0000-0000AC0A0000}"/>
    <cellStyle name="Input 2 13 19 3" xfId="7288" xr:uid="{00000000-0005-0000-0000-0000AD0A0000}"/>
    <cellStyle name="Input 2 13 19 4" xfId="3108" xr:uid="{00000000-0005-0000-0000-0000AE0A0000}"/>
    <cellStyle name="Input 2 13 2" xfId="848" xr:uid="{00000000-0005-0000-0000-0000AF0A0000}"/>
    <cellStyle name="Input 2 13 2 2" xfId="5391" xr:uid="{00000000-0005-0000-0000-0000B00A0000}"/>
    <cellStyle name="Input 2 13 2 3" xfId="7289" xr:uid="{00000000-0005-0000-0000-0000B10A0000}"/>
    <cellStyle name="Input 2 13 2 4" xfId="3109" xr:uid="{00000000-0005-0000-0000-0000B20A0000}"/>
    <cellStyle name="Input 2 13 20" xfId="849" xr:uid="{00000000-0005-0000-0000-0000B30A0000}"/>
    <cellStyle name="Input 2 13 20 2" xfId="5392" xr:uid="{00000000-0005-0000-0000-0000B40A0000}"/>
    <cellStyle name="Input 2 13 20 3" xfId="7290" xr:uid="{00000000-0005-0000-0000-0000B50A0000}"/>
    <cellStyle name="Input 2 13 20 4" xfId="3110" xr:uid="{00000000-0005-0000-0000-0000B60A0000}"/>
    <cellStyle name="Input 2 13 21" xfId="850" xr:uid="{00000000-0005-0000-0000-0000B70A0000}"/>
    <cellStyle name="Input 2 13 21 2" xfId="5393" xr:uid="{00000000-0005-0000-0000-0000B80A0000}"/>
    <cellStyle name="Input 2 13 21 3" xfId="7291" xr:uid="{00000000-0005-0000-0000-0000B90A0000}"/>
    <cellStyle name="Input 2 13 21 4" xfId="3111" xr:uid="{00000000-0005-0000-0000-0000BA0A0000}"/>
    <cellStyle name="Input 2 13 22" xfId="851" xr:uid="{00000000-0005-0000-0000-0000BB0A0000}"/>
    <cellStyle name="Input 2 13 22 2" xfId="5394" xr:uid="{00000000-0005-0000-0000-0000BC0A0000}"/>
    <cellStyle name="Input 2 13 22 3" xfId="7292" xr:uid="{00000000-0005-0000-0000-0000BD0A0000}"/>
    <cellStyle name="Input 2 13 22 4" xfId="3112" xr:uid="{00000000-0005-0000-0000-0000BE0A0000}"/>
    <cellStyle name="Input 2 13 23" xfId="852" xr:uid="{00000000-0005-0000-0000-0000BF0A0000}"/>
    <cellStyle name="Input 2 13 23 2" xfId="5395" xr:uid="{00000000-0005-0000-0000-0000C00A0000}"/>
    <cellStyle name="Input 2 13 23 3" xfId="7293" xr:uid="{00000000-0005-0000-0000-0000C10A0000}"/>
    <cellStyle name="Input 2 13 23 4" xfId="3113" xr:uid="{00000000-0005-0000-0000-0000C20A0000}"/>
    <cellStyle name="Input 2 13 24" xfId="5380" xr:uid="{00000000-0005-0000-0000-0000C30A0000}"/>
    <cellStyle name="Input 2 13 25" xfId="7278" xr:uid="{00000000-0005-0000-0000-0000C40A0000}"/>
    <cellStyle name="Input 2 13 26" xfId="3098" xr:uid="{00000000-0005-0000-0000-0000C50A0000}"/>
    <cellStyle name="Input 2 13 3" xfId="853" xr:uid="{00000000-0005-0000-0000-0000C60A0000}"/>
    <cellStyle name="Input 2 13 3 2" xfId="5396" xr:uid="{00000000-0005-0000-0000-0000C70A0000}"/>
    <cellStyle name="Input 2 13 3 3" xfId="7294" xr:uid="{00000000-0005-0000-0000-0000C80A0000}"/>
    <cellStyle name="Input 2 13 3 4" xfId="3114" xr:uid="{00000000-0005-0000-0000-0000C90A0000}"/>
    <cellStyle name="Input 2 13 4" xfId="854" xr:uid="{00000000-0005-0000-0000-0000CA0A0000}"/>
    <cellStyle name="Input 2 13 4 2" xfId="5397" xr:uid="{00000000-0005-0000-0000-0000CB0A0000}"/>
    <cellStyle name="Input 2 13 4 3" xfId="7295" xr:uid="{00000000-0005-0000-0000-0000CC0A0000}"/>
    <cellStyle name="Input 2 13 4 4" xfId="3115" xr:uid="{00000000-0005-0000-0000-0000CD0A0000}"/>
    <cellStyle name="Input 2 13 5" xfId="855" xr:uid="{00000000-0005-0000-0000-0000CE0A0000}"/>
    <cellStyle name="Input 2 13 5 2" xfId="5398" xr:uid="{00000000-0005-0000-0000-0000CF0A0000}"/>
    <cellStyle name="Input 2 13 5 3" xfId="7296" xr:uid="{00000000-0005-0000-0000-0000D00A0000}"/>
    <cellStyle name="Input 2 13 5 4" xfId="3116" xr:uid="{00000000-0005-0000-0000-0000D10A0000}"/>
    <cellStyle name="Input 2 13 6" xfId="856" xr:uid="{00000000-0005-0000-0000-0000D20A0000}"/>
    <cellStyle name="Input 2 13 6 2" xfId="5399" xr:uid="{00000000-0005-0000-0000-0000D30A0000}"/>
    <cellStyle name="Input 2 13 6 3" xfId="7297" xr:uid="{00000000-0005-0000-0000-0000D40A0000}"/>
    <cellStyle name="Input 2 13 6 4" xfId="3117" xr:uid="{00000000-0005-0000-0000-0000D50A0000}"/>
    <cellStyle name="Input 2 13 7" xfId="857" xr:uid="{00000000-0005-0000-0000-0000D60A0000}"/>
    <cellStyle name="Input 2 13 7 2" xfId="5400" xr:uid="{00000000-0005-0000-0000-0000D70A0000}"/>
    <cellStyle name="Input 2 13 7 3" xfId="7298" xr:uid="{00000000-0005-0000-0000-0000D80A0000}"/>
    <cellStyle name="Input 2 13 7 4" xfId="3118" xr:uid="{00000000-0005-0000-0000-0000D90A0000}"/>
    <cellStyle name="Input 2 13 8" xfId="858" xr:uid="{00000000-0005-0000-0000-0000DA0A0000}"/>
    <cellStyle name="Input 2 13 8 2" xfId="5401" xr:uid="{00000000-0005-0000-0000-0000DB0A0000}"/>
    <cellStyle name="Input 2 13 8 3" xfId="7299" xr:uid="{00000000-0005-0000-0000-0000DC0A0000}"/>
    <cellStyle name="Input 2 13 8 4" xfId="3119" xr:uid="{00000000-0005-0000-0000-0000DD0A0000}"/>
    <cellStyle name="Input 2 13 9" xfId="859" xr:uid="{00000000-0005-0000-0000-0000DE0A0000}"/>
    <cellStyle name="Input 2 13 9 2" xfId="5402" xr:uid="{00000000-0005-0000-0000-0000DF0A0000}"/>
    <cellStyle name="Input 2 13 9 3" xfId="7300" xr:uid="{00000000-0005-0000-0000-0000E00A0000}"/>
    <cellStyle name="Input 2 13 9 4" xfId="3120" xr:uid="{00000000-0005-0000-0000-0000E10A0000}"/>
    <cellStyle name="Input 2 14" xfId="860" xr:uid="{00000000-0005-0000-0000-0000E20A0000}"/>
    <cellStyle name="Input 2 14 10" xfId="861" xr:uid="{00000000-0005-0000-0000-0000E30A0000}"/>
    <cellStyle name="Input 2 14 10 2" xfId="5404" xr:uid="{00000000-0005-0000-0000-0000E40A0000}"/>
    <cellStyle name="Input 2 14 10 3" xfId="7302" xr:uid="{00000000-0005-0000-0000-0000E50A0000}"/>
    <cellStyle name="Input 2 14 10 4" xfId="3122" xr:uid="{00000000-0005-0000-0000-0000E60A0000}"/>
    <cellStyle name="Input 2 14 11" xfId="862" xr:uid="{00000000-0005-0000-0000-0000E70A0000}"/>
    <cellStyle name="Input 2 14 11 2" xfId="5405" xr:uid="{00000000-0005-0000-0000-0000E80A0000}"/>
    <cellStyle name="Input 2 14 11 3" xfId="7303" xr:uid="{00000000-0005-0000-0000-0000E90A0000}"/>
    <cellStyle name="Input 2 14 11 4" xfId="3123" xr:uid="{00000000-0005-0000-0000-0000EA0A0000}"/>
    <cellStyle name="Input 2 14 12" xfId="863" xr:uid="{00000000-0005-0000-0000-0000EB0A0000}"/>
    <cellStyle name="Input 2 14 12 2" xfId="5406" xr:uid="{00000000-0005-0000-0000-0000EC0A0000}"/>
    <cellStyle name="Input 2 14 12 3" xfId="7304" xr:uid="{00000000-0005-0000-0000-0000ED0A0000}"/>
    <cellStyle name="Input 2 14 12 4" xfId="3124" xr:uid="{00000000-0005-0000-0000-0000EE0A0000}"/>
    <cellStyle name="Input 2 14 13" xfId="864" xr:uid="{00000000-0005-0000-0000-0000EF0A0000}"/>
    <cellStyle name="Input 2 14 13 2" xfId="5407" xr:uid="{00000000-0005-0000-0000-0000F00A0000}"/>
    <cellStyle name="Input 2 14 13 3" xfId="7305" xr:uid="{00000000-0005-0000-0000-0000F10A0000}"/>
    <cellStyle name="Input 2 14 13 4" xfId="3125" xr:uid="{00000000-0005-0000-0000-0000F20A0000}"/>
    <cellStyle name="Input 2 14 14" xfId="865" xr:uid="{00000000-0005-0000-0000-0000F30A0000}"/>
    <cellStyle name="Input 2 14 14 2" xfId="5408" xr:uid="{00000000-0005-0000-0000-0000F40A0000}"/>
    <cellStyle name="Input 2 14 14 3" xfId="7306" xr:uid="{00000000-0005-0000-0000-0000F50A0000}"/>
    <cellStyle name="Input 2 14 14 4" xfId="3126" xr:uid="{00000000-0005-0000-0000-0000F60A0000}"/>
    <cellStyle name="Input 2 14 15" xfId="866" xr:uid="{00000000-0005-0000-0000-0000F70A0000}"/>
    <cellStyle name="Input 2 14 15 2" xfId="5409" xr:uid="{00000000-0005-0000-0000-0000F80A0000}"/>
    <cellStyle name="Input 2 14 15 3" xfId="7307" xr:uid="{00000000-0005-0000-0000-0000F90A0000}"/>
    <cellStyle name="Input 2 14 15 4" xfId="3127" xr:uid="{00000000-0005-0000-0000-0000FA0A0000}"/>
    <cellStyle name="Input 2 14 16" xfId="867" xr:uid="{00000000-0005-0000-0000-0000FB0A0000}"/>
    <cellStyle name="Input 2 14 16 2" xfId="5410" xr:uid="{00000000-0005-0000-0000-0000FC0A0000}"/>
    <cellStyle name="Input 2 14 16 3" xfId="7308" xr:uid="{00000000-0005-0000-0000-0000FD0A0000}"/>
    <cellStyle name="Input 2 14 16 4" xfId="3128" xr:uid="{00000000-0005-0000-0000-0000FE0A0000}"/>
    <cellStyle name="Input 2 14 17" xfId="868" xr:uid="{00000000-0005-0000-0000-0000FF0A0000}"/>
    <cellStyle name="Input 2 14 17 2" xfId="5411" xr:uid="{00000000-0005-0000-0000-0000000B0000}"/>
    <cellStyle name="Input 2 14 17 3" xfId="7309" xr:uid="{00000000-0005-0000-0000-0000010B0000}"/>
    <cellStyle name="Input 2 14 17 4" xfId="3129" xr:uid="{00000000-0005-0000-0000-0000020B0000}"/>
    <cellStyle name="Input 2 14 18" xfId="869" xr:uid="{00000000-0005-0000-0000-0000030B0000}"/>
    <cellStyle name="Input 2 14 18 2" xfId="5412" xr:uid="{00000000-0005-0000-0000-0000040B0000}"/>
    <cellStyle name="Input 2 14 18 3" xfId="7310" xr:uid="{00000000-0005-0000-0000-0000050B0000}"/>
    <cellStyle name="Input 2 14 18 4" xfId="3130" xr:uid="{00000000-0005-0000-0000-0000060B0000}"/>
    <cellStyle name="Input 2 14 19" xfId="870" xr:uid="{00000000-0005-0000-0000-0000070B0000}"/>
    <cellStyle name="Input 2 14 19 2" xfId="5413" xr:uid="{00000000-0005-0000-0000-0000080B0000}"/>
    <cellStyle name="Input 2 14 19 3" xfId="7311" xr:uid="{00000000-0005-0000-0000-0000090B0000}"/>
    <cellStyle name="Input 2 14 19 4" xfId="3131" xr:uid="{00000000-0005-0000-0000-00000A0B0000}"/>
    <cellStyle name="Input 2 14 2" xfId="871" xr:uid="{00000000-0005-0000-0000-00000B0B0000}"/>
    <cellStyle name="Input 2 14 2 2" xfId="5414" xr:uid="{00000000-0005-0000-0000-00000C0B0000}"/>
    <cellStyle name="Input 2 14 2 3" xfId="7312" xr:uid="{00000000-0005-0000-0000-00000D0B0000}"/>
    <cellStyle name="Input 2 14 2 4" xfId="3132" xr:uid="{00000000-0005-0000-0000-00000E0B0000}"/>
    <cellStyle name="Input 2 14 20" xfId="872" xr:uid="{00000000-0005-0000-0000-00000F0B0000}"/>
    <cellStyle name="Input 2 14 20 2" xfId="5415" xr:uid="{00000000-0005-0000-0000-0000100B0000}"/>
    <cellStyle name="Input 2 14 20 3" xfId="7313" xr:uid="{00000000-0005-0000-0000-0000110B0000}"/>
    <cellStyle name="Input 2 14 20 4" xfId="3133" xr:uid="{00000000-0005-0000-0000-0000120B0000}"/>
    <cellStyle name="Input 2 14 21" xfId="873" xr:uid="{00000000-0005-0000-0000-0000130B0000}"/>
    <cellStyle name="Input 2 14 21 2" xfId="5416" xr:uid="{00000000-0005-0000-0000-0000140B0000}"/>
    <cellStyle name="Input 2 14 21 3" xfId="7314" xr:uid="{00000000-0005-0000-0000-0000150B0000}"/>
    <cellStyle name="Input 2 14 21 4" xfId="3134" xr:uid="{00000000-0005-0000-0000-0000160B0000}"/>
    <cellStyle name="Input 2 14 22" xfId="874" xr:uid="{00000000-0005-0000-0000-0000170B0000}"/>
    <cellStyle name="Input 2 14 22 2" xfId="5417" xr:uid="{00000000-0005-0000-0000-0000180B0000}"/>
    <cellStyle name="Input 2 14 22 3" xfId="7315" xr:uid="{00000000-0005-0000-0000-0000190B0000}"/>
    <cellStyle name="Input 2 14 22 4" xfId="3135" xr:uid="{00000000-0005-0000-0000-00001A0B0000}"/>
    <cellStyle name="Input 2 14 23" xfId="875" xr:uid="{00000000-0005-0000-0000-00001B0B0000}"/>
    <cellStyle name="Input 2 14 23 2" xfId="5418" xr:uid="{00000000-0005-0000-0000-00001C0B0000}"/>
    <cellStyle name="Input 2 14 23 3" xfId="7316" xr:uid="{00000000-0005-0000-0000-00001D0B0000}"/>
    <cellStyle name="Input 2 14 23 4" xfId="3136" xr:uid="{00000000-0005-0000-0000-00001E0B0000}"/>
    <cellStyle name="Input 2 14 24" xfId="5403" xr:uid="{00000000-0005-0000-0000-00001F0B0000}"/>
    <cellStyle name="Input 2 14 25" xfId="7301" xr:uid="{00000000-0005-0000-0000-0000200B0000}"/>
    <cellStyle name="Input 2 14 26" xfId="3121" xr:uid="{00000000-0005-0000-0000-0000210B0000}"/>
    <cellStyle name="Input 2 14 3" xfId="876" xr:uid="{00000000-0005-0000-0000-0000220B0000}"/>
    <cellStyle name="Input 2 14 3 2" xfId="5419" xr:uid="{00000000-0005-0000-0000-0000230B0000}"/>
    <cellStyle name="Input 2 14 3 3" xfId="7317" xr:uid="{00000000-0005-0000-0000-0000240B0000}"/>
    <cellStyle name="Input 2 14 3 4" xfId="3137" xr:uid="{00000000-0005-0000-0000-0000250B0000}"/>
    <cellStyle name="Input 2 14 4" xfId="877" xr:uid="{00000000-0005-0000-0000-0000260B0000}"/>
    <cellStyle name="Input 2 14 4 2" xfId="5420" xr:uid="{00000000-0005-0000-0000-0000270B0000}"/>
    <cellStyle name="Input 2 14 4 3" xfId="7318" xr:uid="{00000000-0005-0000-0000-0000280B0000}"/>
    <cellStyle name="Input 2 14 4 4" xfId="3138" xr:uid="{00000000-0005-0000-0000-0000290B0000}"/>
    <cellStyle name="Input 2 14 5" xfId="878" xr:uid="{00000000-0005-0000-0000-00002A0B0000}"/>
    <cellStyle name="Input 2 14 5 2" xfId="5421" xr:uid="{00000000-0005-0000-0000-00002B0B0000}"/>
    <cellStyle name="Input 2 14 5 3" xfId="7319" xr:uid="{00000000-0005-0000-0000-00002C0B0000}"/>
    <cellStyle name="Input 2 14 5 4" xfId="3139" xr:uid="{00000000-0005-0000-0000-00002D0B0000}"/>
    <cellStyle name="Input 2 14 6" xfId="879" xr:uid="{00000000-0005-0000-0000-00002E0B0000}"/>
    <cellStyle name="Input 2 14 6 2" xfId="5422" xr:uid="{00000000-0005-0000-0000-00002F0B0000}"/>
    <cellStyle name="Input 2 14 6 3" xfId="7320" xr:uid="{00000000-0005-0000-0000-0000300B0000}"/>
    <cellStyle name="Input 2 14 6 4" xfId="3140" xr:uid="{00000000-0005-0000-0000-0000310B0000}"/>
    <cellStyle name="Input 2 14 7" xfId="880" xr:uid="{00000000-0005-0000-0000-0000320B0000}"/>
    <cellStyle name="Input 2 14 7 2" xfId="5423" xr:uid="{00000000-0005-0000-0000-0000330B0000}"/>
    <cellStyle name="Input 2 14 7 3" xfId="7321" xr:uid="{00000000-0005-0000-0000-0000340B0000}"/>
    <cellStyle name="Input 2 14 7 4" xfId="3141" xr:uid="{00000000-0005-0000-0000-0000350B0000}"/>
    <cellStyle name="Input 2 14 8" xfId="881" xr:uid="{00000000-0005-0000-0000-0000360B0000}"/>
    <cellStyle name="Input 2 14 8 2" xfId="5424" xr:uid="{00000000-0005-0000-0000-0000370B0000}"/>
    <cellStyle name="Input 2 14 8 3" xfId="7322" xr:uid="{00000000-0005-0000-0000-0000380B0000}"/>
    <cellStyle name="Input 2 14 8 4" xfId="3142" xr:uid="{00000000-0005-0000-0000-0000390B0000}"/>
    <cellStyle name="Input 2 14 9" xfId="882" xr:uid="{00000000-0005-0000-0000-00003A0B0000}"/>
    <cellStyle name="Input 2 14 9 2" xfId="5425" xr:uid="{00000000-0005-0000-0000-00003B0B0000}"/>
    <cellStyle name="Input 2 14 9 3" xfId="7323" xr:uid="{00000000-0005-0000-0000-00003C0B0000}"/>
    <cellStyle name="Input 2 14 9 4" xfId="3143" xr:uid="{00000000-0005-0000-0000-00003D0B0000}"/>
    <cellStyle name="Input 2 15" xfId="883" xr:uid="{00000000-0005-0000-0000-00003E0B0000}"/>
    <cellStyle name="Input 2 15 10" xfId="884" xr:uid="{00000000-0005-0000-0000-00003F0B0000}"/>
    <cellStyle name="Input 2 15 10 2" xfId="5427" xr:uid="{00000000-0005-0000-0000-0000400B0000}"/>
    <cellStyle name="Input 2 15 10 3" xfId="7325" xr:uid="{00000000-0005-0000-0000-0000410B0000}"/>
    <cellStyle name="Input 2 15 10 4" xfId="3145" xr:uid="{00000000-0005-0000-0000-0000420B0000}"/>
    <cellStyle name="Input 2 15 11" xfId="885" xr:uid="{00000000-0005-0000-0000-0000430B0000}"/>
    <cellStyle name="Input 2 15 11 2" xfId="5428" xr:uid="{00000000-0005-0000-0000-0000440B0000}"/>
    <cellStyle name="Input 2 15 11 3" xfId="7326" xr:uid="{00000000-0005-0000-0000-0000450B0000}"/>
    <cellStyle name="Input 2 15 11 4" xfId="3146" xr:uid="{00000000-0005-0000-0000-0000460B0000}"/>
    <cellStyle name="Input 2 15 12" xfId="886" xr:uid="{00000000-0005-0000-0000-0000470B0000}"/>
    <cellStyle name="Input 2 15 12 2" xfId="5429" xr:uid="{00000000-0005-0000-0000-0000480B0000}"/>
    <cellStyle name="Input 2 15 12 3" xfId="7327" xr:uid="{00000000-0005-0000-0000-0000490B0000}"/>
    <cellStyle name="Input 2 15 12 4" xfId="3147" xr:uid="{00000000-0005-0000-0000-00004A0B0000}"/>
    <cellStyle name="Input 2 15 13" xfId="887" xr:uid="{00000000-0005-0000-0000-00004B0B0000}"/>
    <cellStyle name="Input 2 15 13 2" xfId="5430" xr:uid="{00000000-0005-0000-0000-00004C0B0000}"/>
    <cellStyle name="Input 2 15 13 3" xfId="7328" xr:uid="{00000000-0005-0000-0000-00004D0B0000}"/>
    <cellStyle name="Input 2 15 13 4" xfId="3148" xr:uid="{00000000-0005-0000-0000-00004E0B0000}"/>
    <cellStyle name="Input 2 15 14" xfId="888" xr:uid="{00000000-0005-0000-0000-00004F0B0000}"/>
    <cellStyle name="Input 2 15 14 2" xfId="5431" xr:uid="{00000000-0005-0000-0000-0000500B0000}"/>
    <cellStyle name="Input 2 15 14 3" xfId="7329" xr:uid="{00000000-0005-0000-0000-0000510B0000}"/>
    <cellStyle name="Input 2 15 14 4" xfId="3149" xr:uid="{00000000-0005-0000-0000-0000520B0000}"/>
    <cellStyle name="Input 2 15 15" xfId="889" xr:uid="{00000000-0005-0000-0000-0000530B0000}"/>
    <cellStyle name="Input 2 15 15 2" xfId="5432" xr:uid="{00000000-0005-0000-0000-0000540B0000}"/>
    <cellStyle name="Input 2 15 15 3" xfId="7330" xr:uid="{00000000-0005-0000-0000-0000550B0000}"/>
    <cellStyle name="Input 2 15 15 4" xfId="3150" xr:uid="{00000000-0005-0000-0000-0000560B0000}"/>
    <cellStyle name="Input 2 15 16" xfId="890" xr:uid="{00000000-0005-0000-0000-0000570B0000}"/>
    <cellStyle name="Input 2 15 16 2" xfId="5433" xr:uid="{00000000-0005-0000-0000-0000580B0000}"/>
    <cellStyle name="Input 2 15 16 3" xfId="7331" xr:uid="{00000000-0005-0000-0000-0000590B0000}"/>
    <cellStyle name="Input 2 15 16 4" xfId="3151" xr:uid="{00000000-0005-0000-0000-00005A0B0000}"/>
    <cellStyle name="Input 2 15 17" xfId="891" xr:uid="{00000000-0005-0000-0000-00005B0B0000}"/>
    <cellStyle name="Input 2 15 17 2" xfId="5434" xr:uid="{00000000-0005-0000-0000-00005C0B0000}"/>
    <cellStyle name="Input 2 15 17 3" xfId="7332" xr:uid="{00000000-0005-0000-0000-00005D0B0000}"/>
    <cellStyle name="Input 2 15 17 4" xfId="3152" xr:uid="{00000000-0005-0000-0000-00005E0B0000}"/>
    <cellStyle name="Input 2 15 18" xfId="892" xr:uid="{00000000-0005-0000-0000-00005F0B0000}"/>
    <cellStyle name="Input 2 15 18 2" xfId="5435" xr:uid="{00000000-0005-0000-0000-0000600B0000}"/>
    <cellStyle name="Input 2 15 18 3" xfId="7333" xr:uid="{00000000-0005-0000-0000-0000610B0000}"/>
    <cellStyle name="Input 2 15 18 4" xfId="3153" xr:uid="{00000000-0005-0000-0000-0000620B0000}"/>
    <cellStyle name="Input 2 15 19" xfId="893" xr:uid="{00000000-0005-0000-0000-0000630B0000}"/>
    <cellStyle name="Input 2 15 19 2" xfId="5436" xr:uid="{00000000-0005-0000-0000-0000640B0000}"/>
    <cellStyle name="Input 2 15 19 3" xfId="7334" xr:uid="{00000000-0005-0000-0000-0000650B0000}"/>
    <cellStyle name="Input 2 15 19 4" xfId="3154" xr:uid="{00000000-0005-0000-0000-0000660B0000}"/>
    <cellStyle name="Input 2 15 2" xfId="894" xr:uid="{00000000-0005-0000-0000-0000670B0000}"/>
    <cellStyle name="Input 2 15 2 2" xfId="5437" xr:uid="{00000000-0005-0000-0000-0000680B0000}"/>
    <cellStyle name="Input 2 15 2 3" xfId="7335" xr:uid="{00000000-0005-0000-0000-0000690B0000}"/>
    <cellStyle name="Input 2 15 2 4" xfId="3155" xr:uid="{00000000-0005-0000-0000-00006A0B0000}"/>
    <cellStyle name="Input 2 15 20" xfId="895" xr:uid="{00000000-0005-0000-0000-00006B0B0000}"/>
    <cellStyle name="Input 2 15 20 2" xfId="5438" xr:uid="{00000000-0005-0000-0000-00006C0B0000}"/>
    <cellStyle name="Input 2 15 20 3" xfId="7336" xr:uid="{00000000-0005-0000-0000-00006D0B0000}"/>
    <cellStyle name="Input 2 15 20 4" xfId="3156" xr:uid="{00000000-0005-0000-0000-00006E0B0000}"/>
    <cellStyle name="Input 2 15 21" xfId="896" xr:uid="{00000000-0005-0000-0000-00006F0B0000}"/>
    <cellStyle name="Input 2 15 21 2" xfId="5439" xr:uid="{00000000-0005-0000-0000-0000700B0000}"/>
    <cellStyle name="Input 2 15 21 3" xfId="7337" xr:uid="{00000000-0005-0000-0000-0000710B0000}"/>
    <cellStyle name="Input 2 15 21 4" xfId="3157" xr:uid="{00000000-0005-0000-0000-0000720B0000}"/>
    <cellStyle name="Input 2 15 22" xfId="897" xr:uid="{00000000-0005-0000-0000-0000730B0000}"/>
    <cellStyle name="Input 2 15 22 2" xfId="5440" xr:uid="{00000000-0005-0000-0000-0000740B0000}"/>
    <cellStyle name="Input 2 15 22 3" xfId="7338" xr:uid="{00000000-0005-0000-0000-0000750B0000}"/>
    <cellStyle name="Input 2 15 22 4" xfId="3158" xr:uid="{00000000-0005-0000-0000-0000760B0000}"/>
    <cellStyle name="Input 2 15 23" xfId="898" xr:uid="{00000000-0005-0000-0000-0000770B0000}"/>
    <cellStyle name="Input 2 15 23 2" xfId="5441" xr:uid="{00000000-0005-0000-0000-0000780B0000}"/>
    <cellStyle name="Input 2 15 23 3" xfId="7339" xr:uid="{00000000-0005-0000-0000-0000790B0000}"/>
    <cellStyle name="Input 2 15 23 4" xfId="3159" xr:uid="{00000000-0005-0000-0000-00007A0B0000}"/>
    <cellStyle name="Input 2 15 24" xfId="5426" xr:uid="{00000000-0005-0000-0000-00007B0B0000}"/>
    <cellStyle name="Input 2 15 25" xfId="7324" xr:uid="{00000000-0005-0000-0000-00007C0B0000}"/>
    <cellStyle name="Input 2 15 26" xfId="3144" xr:uid="{00000000-0005-0000-0000-00007D0B0000}"/>
    <cellStyle name="Input 2 15 3" xfId="899" xr:uid="{00000000-0005-0000-0000-00007E0B0000}"/>
    <cellStyle name="Input 2 15 3 2" xfId="5442" xr:uid="{00000000-0005-0000-0000-00007F0B0000}"/>
    <cellStyle name="Input 2 15 3 3" xfId="7340" xr:uid="{00000000-0005-0000-0000-0000800B0000}"/>
    <cellStyle name="Input 2 15 3 4" xfId="3160" xr:uid="{00000000-0005-0000-0000-0000810B0000}"/>
    <cellStyle name="Input 2 15 4" xfId="900" xr:uid="{00000000-0005-0000-0000-0000820B0000}"/>
    <cellStyle name="Input 2 15 4 2" xfId="5443" xr:uid="{00000000-0005-0000-0000-0000830B0000}"/>
    <cellStyle name="Input 2 15 4 3" xfId="7341" xr:uid="{00000000-0005-0000-0000-0000840B0000}"/>
    <cellStyle name="Input 2 15 4 4" xfId="3161" xr:uid="{00000000-0005-0000-0000-0000850B0000}"/>
    <cellStyle name="Input 2 15 5" xfId="901" xr:uid="{00000000-0005-0000-0000-0000860B0000}"/>
    <cellStyle name="Input 2 15 5 2" xfId="5444" xr:uid="{00000000-0005-0000-0000-0000870B0000}"/>
    <cellStyle name="Input 2 15 5 3" xfId="7342" xr:uid="{00000000-0005-0000-0000-0000880B0000}"/>
    <cellStyle name="Input 2 15 5 4" xfId="3162" xr:uid="{00000000-0005-0000-0000-0000890B0000}"/>
    <cellStyle name="Input 2 15 6" xfId="902" xr:uid="{00000000-0005-0000-0000-00008A0B0000}"/>
    <cellStyle name="Input 2 15 6 2" xfId="5445" xr:uid="{00000000-0005-0000-0000-00008B0B0000}"/>
    <cellStyle name="Input 2 15 6 3" xfId="7343" xr:uid="{00000000-0005-0000-0000-00008C0B0000}"/>
    <cellStyle name="Input 2 15 6 4" xfId="3163" xr:uid="{00000000-0005-0000-0000-00008D0B0000}"/>
    <cellStyle name="Input 2 15 7" xfId="903" xr:uid="{00000000-0005-0000-0000-00008E0B0000}"/>
    <cellStyle name="Input 2 15 7 2" xfId="5446" xr:uid="{00000000-0005-0000-0000-00008F0B0000}"/>
    <cellStyle name="Input 2 15 7 3" xfId="7344" xr:uid="{00000000-0005-0000-0000-0000900B0000}"/>
    <cellStyle name="Input 2 15 7 4" xfId="3164" xr:uid="{00000000-0005-0000-0000-0000910B0000}"/>
    <cellStyle name="Input 2 15 8" xfId="904" xr:uid="{00000000-0005-0000-0000-0000920B0000}"/>
    <cellStyle name="Input 2 15 8 2" xfId="5447" xr:uid="{00000000-0005-0000-0000-0000930B0000}"/>
    <cellStyle name="Input 2 15 8 3" xfId="7345" xr:uid="{00000000-0005-0000-0000-0000940B0000}"/>
    <cellStyle name="Input 2 15 8 4" xfId="3165" xr:uid="{00000000-0005-0000-0000-0000950B0000}"/>
    <cellStyle name="Input 2 15 9" xfId="905" xr:uid="{00000000-0005-0000-0000-0000960B0000}"/>
    <cellStyle name="Input 2 15 9 2" xfId="5448" xr:uid="{00000000-0005-0000-0000-0000970B0000}"/>
    <cellStyle name="Input 2 15 9 3" xfId="7346" xr:uid="{00000000-0005-0000-0000-0000980B0000}"/>
    <cellStyle name="Input 2 15 9 4" xfId="3166" xr:uid="{00000000-0005-0000-0000-0000990B0000}"/>
    <cellStyle name="Input 2 16" xfId="906" xr:uid="{00000000-0005-0000-0000-00009A0B0000}"/>
    <cellStyle name="Input 2 16 2" xfId="5449" xr:uid="{00000000-0005-0000-0000-00009B0B0000}"/>
    <cellStyle name="Input 2 16 3" xfId="7347" xr:uid="{00000000-0005-0000-0000-00009C0B0000}"/>
    <cellStyle name="Input 2 16 4" xfId="3167" xr:uid="{00000000-0005-0000-0000-00009D0B0000}"/>
    <cellStyle name="Input 2 17" xfId="907" xr:uid="{00000000-0005-0000-0000-00009E0B0000}"/>
    <cellStyle name="Input 2 17 2" xfId="5450" xr:uid="{00000000-0005-0000-0000-00009F0B0000}"/>
    <cellStyle name="Input 2 17 3" xfId="7348" xr:uid="{00000000-0005-0000-0000-0000A00B0000}"/>
    <cellStyle name="Input 2 17 4" xfId="3168" xr:uid="{00000000-0005-0000-0000-0000A10B0000}"/>
    <cellStyle name="Input 2 18" xfId="908" xr:uid="{00000000-0005-0000-0000-0000A20B0000}"/>
    <cellStyle name="Input 2 18 2" xfId="5451" xr:uid="{00000000-0005-0000-0000-0000A30B0000}"/>
    <cellStyle name="Input 2 18 3" xfId="7349" xr:uid="{00000000-0005-0000-0000-0000A40B0000}"/>
    <cellStyle name="Input 2 18 4" xfId="3169" xr:uid="{00000000-0005-0000-0000-0000A50B0000}"/>
    <cellStyle name="Input 2 19" xfId="909" xr:uid="{00000000-0005-0000-0000-0000A60B0000}"/>
    <cellStyle name="Input 2 19 2" xfId="5452" xr:uid="{00000000-0005-0000-0000-0000A70B0000}"/>
    <cellStyle name="Input 2 19 3" xfId="7350" xr:uid="{00000000-0005-0000-0000-0000A80B0000}"/>
    <cellStyle name="Input 2 19 4" xfId="3170" xr:uid="{00000000-0005-0000-0000-0000A90B0000}"/>
    <cellStyle name="Input 2 2" xfId="910" xr:uid="{00000000-0005-0000-0000-0000AA0B0000}"/>
    <cellStyle name="Input 2 2 10" xfId="911" xr:uid="{00000000-0005-0000-0000-0000AB0B0000}"/>
    <cellStyle name="Input 2 2 10 2" xfId="5454" xr:uid="{00000000-0005-0000-0000-0000AC0B0000}"/>
    <cellStyle name="Input 2 2 10 3" xfId="7352" xr:uid="{00000000-0005-0000-0000-0000AD0B0000}"/>
    <cellStyle name="Input 2 2 10 4" xfId="3172" xr:uid="{00000000-0005-0000-0000-0000AE0B0000}"/>
    <cellStyle name="Input 2 2 11" xfId="912" xr:uid="{00000000-0005-0000-0000-0000AF0B0000}"/>
    <cellStyle name="Input 2 2 11 2" xfId="5455" xr:uid="{00000000-0005-0000-0000-0000B00B0000}"/>
    <cellStyle name="Input 2 2 11 3" xfId="7353" xr:uid="{00000000-0005-0000-0000-0000B10B0000}"/>
    <cellStyle name="Input 2 2 11 4" xfId="3173" xr:uid="{00000000-0005-0000-0000-0000B20B0000}"/>
    <cellStyle name="Input 2 2 12" xfId="913" xr:uid="{00000000-0005-0000-0000-0000B30B0000}"/>
    <cellStyle name="Input 2 2 12 2" xfId="5456" xr:uid="{00000000-0005-0000-0000-0000B40B0000}"/>
    <cellStyle name="Input 2 2 12 3" xfId="7354" xr:uid="{00000000-0005-0000-0000-0000B50B0000}"/>
    <cellStyle name="Input 2 2 12 4" xfId="3174" xr:uid="{00000000-0005-0000-0000-0000B60B0000}"/>
    <cellStyle name="Input 2 2 13" xfId="914" xr:uid="{00000000-0005-0000-0000-0000B70B0000}"/>
    <cellStyle name="Input 2 2 13 2" xfId="5457" xr:uid="{00000000-0005-0000-0000-0000B80B0000}"/>
    <cellStyle name="Input 2 2 13 3" xfId="7355" xr:uid="{00000000-0005-0000-0000-0000B90B0000}"/>
    <cellStyle name="Input 2 2 13 4" xfId="3175" xr:uid="{00000000-0005-0000-0000-0000BA0B0000}"/>
    <cellStyle name="Input 2 2 14" xfId="915" xr:uid="{00000000-0005-0000-0000-0000BB0B0000}"/>
    <cellStyle name="Input 2 2 14 2" xfId="5458" xr:uid="{00000000-0005-0000-0000-0000BC0B0000}"/>
    <cellStyle name="Input 2 2 14 3" xfId="7356" xr:uid="{00000000-0005-0000-0000-0000BD0B0000}"/>
    <cellStyle name="Input 2 2 14 4" xfId="3176" xr:uid="{00000000-0005-0000-0000-0000BE0B0000}"/>
    <cellStyle name="Input 2 2 15" xfId="916" xr:uid="{00000000-0005-0000-0000-0000BF0B0000}"/>
    <cellStyle name="Input 2 2 15 2" xfId="5459" xr:uid="{00000000-0005-0000-0000-0000C00B0000}"/>
    <cellStyle name="Input 2 2 15 3" xfId="7357" xr:uid="{00000000-0005-0000-0000-0000C10B0000}"/>
    <cellStyle name="Input 2 2 15 4" xfId="3177" xr:uid="{00000000-0005-0000-0000-0000C20B0000}"/>
    <cellStyle name="Input 2 2 16" xfId="917" xr:uid="{00000000-0005-0000-0000-0000C30B0000}"/>
    <cellStyle name="Input 2 2 16 2" xfId="5460" xr:uid="{00000000-0005-0000-0000-0000C40B0000}"/>
    <cellStyle name="Input 2 2 16 3" xfId="7358" xr:uid="{00000000-0005-0000-0000-0000C50B0000}"/>
    <cellStyle name="Input 2 2 16 4" xfId="3178" xr:uid="{00000000-0005-0000-0000-0000C60B0000}"/>
    <cellStyle name="Input 2 2 17" xfId="918" xr:uid="{00000000-0005-0000-0000-0000C70B0000}"/>
    <cellStyle name="Input 2 2 17 2" xfId="5461" xr:uid="{00000000-0005-0000-0000-0000C80B0000}"/>
    <cellStyle name="Input 2 2 17 3" xfId="7359" xr:uid="{00000000-0005-0000-0000-0000C90B0000}"/>
    <cellStyle name="Input 2 2 17 4" xfId="3179" xr:uid="{00000000-0005-0000-0000-0000CA0B0000}"/>
    <cellStyle name="Input 2 2 18" xfId="919" xr:uid="{00000000-0005-0000-0000-0000CB0B0000}"/>
    <cellStyle name="Input 2 2 18 2" xfId="5462" xr:uid="{00000000-0005-0000-0000-0000CC0B0000}"/>
    <cellStyle name="Input 2 2 18 3" xfId="7360" xr:uid="{00000000-0005-0000-0000-0000CD0B0000}"/>
    <cellStyle name="Input 2 2 18 4" xfId="3180" xr:uid="{00000000-0005-0000-0000-0000CE0B0000}"/>
    <cellStyle name="Input 2 2 19" xfId="920" xr:uid="{00000000-0005-0000-0000-0000CF0B0000}"/>
    <cellStyle name="Input 2 2 19 2" xfId="5463" xr:uid="{00000000-0005-0000-0000-0000D00B0000}"/>
    <cellStyle name="Input 2 2 19 3" xfId="7361" xr:uid="{00000000-0005-0000-0000-0000D10B0000}"/>
    <cellStyle name="Input 2 2 19 4" xfId="3181" xr:uid="{00000000-0005-0000-0000-0000D20B0000}"/>
    <cellStyle name="Input 2 2 2" xfId="921" xr:uid="{00000000-0005-0000-0000-0000D30B0000}"/>
    <cellStyle name="Input 2 2 2 2" xfId="5464" xr:uid="{00000000-0005-0000-0000-0000D40B0000}"/>
    <cellStyle name="Input 2 2 2 3" xfId="7362" xr:uid="{00000000-0005-0000-0000-0000D50B0000}"/>
    <cellStyle name="Input 2 2 2 4" xfId="3182" xr:uid="{00000000-0005-0000-0000-0000D60B0000}"/>
    <cellStyle name="Input 2 2 20" xfId="922" xr:uid="{00000000-0005-0000-0000-0000D70B0000}"/>
    <cellStyle name="Input 2 2 20 2" xfId="5465" xr:uid="{00000000-0005-0000-0000-0000D80B0000}"/>
    <cellStyle name="Input 2 2 20 3" xfId="7363" xr:uid="{00000000-0005-0000-0000-0000D90B0000}"/>
    <cellStyle name="Input 2 2 20 4" xfId="3183" xr:uid="{00000000-0005-0000-0000-0000DA0B0000}"/>
    <cellStyle name="Input 2 2 21" xfId="923" xr:uid="{00000000-0005-0000-0000-0000DB0B0000}"/>
    <cellStyle name="Input 2 2 21 2" xfId="5466" xr:uid="{00000000-0005-0000-0000-0000DC0B0000}"/>
    <cellStyle name="Input 2 2 21 3" xfId="7364" xr:uid="{00000000-0005-0000-0000-0000DD0B0000}"/>
    <cellStyle name="Input 2 2 21 4" xfId="3184" xr:uid="{00000000-0005-0000-0000-0000DE0B0000}"/>
    <cellStyle name="Input 2 2 22" xfId="924" xr:uid="{00000000-0005-0000-0000-0000DF0B0000}"/>
    <cellStyle name="Input 2 2 22 2" xfId="5467" xr:uid="{00000000-0005-0000-0000-0000E00B0000}"/>
    <cellStyle name="Input 2 2 22 3" xfId="7365" xr:uid="{00000000-0005-0000-0000-0000E10B0000}"/>
    <cellStyle name="Input 2 2 22 4" xfId="3185" xr:uid="{00000000-0005-0000-0000-0000E20B0000}"/>
    <cellStyle name="Input 2 2 23" xfId="925" xr:uid="{00000000-0005-0000-0000-0000E30B0000}"/>
    <cellStyle name="Input 2 2 23 2" xfId="5468" xr:uid="{00000000-0005-0000-0000-0000E40B0000}"/>
    <cellStyle name="Input 2 2 23 3" xfId="7366" xr:uid="{00000000-0005-0000-0000-0000E50B0000}"/>
    <cellStyle name="Input 2 2 23 4" xfId="3186" xr:uid="{00000000-0005-0000-0000-0000E60B0000}"/>
    <cellStyle name="Input 2 2 24" xfId="5453" xr:uid="{00000000-0005-0000-0000-0000E70B0000}"/>
    <cellStyle name="Input 2 2 25" xfId="7351" xr:uid="{00000000-0005-0000-0000-0000E80B0000}"/>
    <cellStyle name="Input 2 2 26" xfId="3171" xr:uid="{00000000-0005-0000-0000-0000E90B0000}"/>
    <cellStyle name="Input 2 2 3" xfId="926" xr:uid="{00000000-0005-0000-0000-0000EA0B0000}"/>
    <cellStyle name="Input 2 2 3 2" xfId="5469" xr:uid="{00000000-0005-0000-0000-0000EB0B0000}"/>
    <cellStyle name="Input 2 2 3 3" xfId="7367" xr:uid="{00000000-0005-0000-0000-0000EC0B0000}"/>
    <cellStyle name="Input 2 2 3 4" xfId="3187" xr:uid="{00000000-0005-0000-0000-0000ED0B0000}"/>
    <cellStyle name="Input 2 2 4" xfId="927" xr:uid="{00000000-0005-0000-0000-0000EE0B0000}"/>
    <cellStyle name="Input 2 2 4 2" xfId="5470" xr:uid="{00000000-0005-0000-0000-0000EF0B0000}"/>
    <cellStyle name="Input 2 2 4 3" xfId="7368" xr:uid="{00000000-0005-0000-0000-0000F00B0000}"/>
    <cellStyle name="Input 2 2 4 4" xfId="3188" xr:uid="{00000000-0005-0000-0000-0000F10B0000}"/>
    <cellStyle name="Input 2 2 5" xfId="928" xr:uid="{00000000-0005-0000-0000-0000F20B0000}"/>
    <cellStyle name="Input 2 2 5 2" xfId="5471" xr:uid="{00000000-0005-0000-0000-0000F30B0000}"/>
    <cellStyle name="Input 2 2 5 3" xfId="7369" xr:uid="{00000000-0005-0000-0000-0000F40B0000}"/>
    <cellStyle name="Input 2 2 5 4" xfId="3189" xr:uid="{00000000-0005-0000-0000-0000F50B0000}"/>
    <cellStyle name="Input 2 2 6" xfId="929" xr:uid="{00000000-0005-0000-0000-0000F60B0000}"/>
    <cellStyle name="Input 2 2 6 2" xfId="5472" xr:uid="{00000000-0005-0000-0000-0000F70B0000}"/>
    <cellStyle name="Input 2 2 6 3" xfId="7370" xr:uid="{00000000-0005-0000-0000-0000F80B0000}"/>
    <cellStyle name="Input 2 2 6 4" xfId="3190" xr:uid="{00000000-0005-0000-0000-0000F90B0000}"/>
    <cellStyle name="Input 2 2 7" xfId="930" xr:uid="{00000000-0005-0000-0000-0000FA0B0000}"/>
    <cellStyle name="Input 2 2 7 2" xfId="5473" xr:uid="{00000000-0005-0000-0000-0000FB0B0000}"/>
    <cellStyle name="Input 2 2 7 3" xfId="7371" xr:uid="{00000000-0005-0000-0000-0000FC0B0000}"/>
    <cellStyle name="Input 2 2 7 4" xfId="3191" xr:uid="{00000000-0005-0000-0000-0000FD0B0000}"/>
    <cellStyle name="Input 2 2 8" xfId="931" xr:uid="{00000000-0005-0000-0000-0000FE0B0000}"/>
    <cellStyle name="Input 2 2 8 2" xfId="5474" xr:uid="{00000000-0005-0000-0000-0000FF0B0000}"/>
    <cellStyle name="Input 2 2 8 3" xfId="7372" xr:uid="{00000000-0005-0000-0000-0000000C0000}"/>
    <cellStyle name="Input 2 2 8 4" xfId="3192" xr:uid="{00000000-0005-0000-0000-0000010C0000}"/>
    <cellStyle name="Input 2 2 9" xfId="932" xr:uid="{00000000-0005-0000-0000-0000020C0000}"/>
    <cellStyle name="Input 2 2 9 2" xfId="5475" xr:uid="{00000000-0005-0000-0000-0000030C0000}"/>
    <cellStyle name="Input 2 2 9 3" xfId="7373" xr:uid="{00000000-0005-0000-0000-0000040C0000}"/>
    <cellStyle name="Input 2 2 9 4" xfId="3193" xr:uid="{00000000-0005-0000-0000-0000050C0000}"/>
    <cellStyle name="Input 2 20" xfId="933" xr:uid="{00000000-0005-0000-0000-0000060C0000}"/>
    <cellStyle name="Input 2 20 2" xfId="5476" xr:uid="{00000000-0005-0000-0000-0000070C0000}"/>
    <cellStyle name="Input 2 20 3" xfId="7374" xr:uid="{00000000-0005-0000-0000-0000080C0000}"/>
    <cellStyle name="Input 2 20 4" xfId="3194" xr:uid="{00000000-0005-0000-0000-0000090C0000}"/>
    <cellStyle name="Input 2 21" xfId="934" xr:uid="{00000000-0005-0000-0000-00000A0C0000}"/>
    <cellStyle name="Input 2 21 2" xfId="5477" xr:uid="{00000000-0005-0000-0000-00000B0C0000}"/>
    <cellStyle name="Input 2 21 3" xfId="7375" xr:uid="{00000000-0005-0000-0000-00000C0C0000}"/>
    <cellStyle name="Input 2 21 4" xfId="3195" xr:uid="{00000000-0005-0000-0000-00000D0C0000}"/>
    <cellStyle name="Input 2 22" xfId="935" xr:uid="{00000000-0005-0000-0000-00000E0C0000}"/>
    <cellStyle name="Input 2 22 2" xfId="5478" xr:uid="{00000000-0005-0000-0000-00000F0C0000}"/>
    <cellStyle name="Input 2 22 3" xfId="7376" xr:uid="{00000000-0005-0000-0000-0000100C0000}"/>
    <cellStyle name="Input 2 22 4" xfId="3196" xr:uid="{00000000-0005-0000-0000-0000110C0000}"/>
    <cellStyle name="Input 2 23" xfId="936" xr:uid="{00000000-0005-0000-0000-0000120C0000}"/>
    <cellStyle name="Input 2 23 2" xfId="5479" xr:uid="{00000000-0005-0000-0000-0000130C0000}"/>
    <cellStyle name="Input 2 23 3" xfId="7377" xr:uid="{00000000-0005-0000-0000-0000140C0000}"/>
    <cellStyle name="Input 2 23 4" xfId="3197" xr:uid="{00000000-0005-0000-0000-0000150C0000}"/>
    <cellStyle name="Input 2 24" xfId="937" xr:uid="{00000000-0005-0000-0000-0000160C0000}"/>
    <cellStyle name="Input 2 24 2" xfId="5480" xr:uid="{00000000-0005-0000-0000-0000170C0000}"/>
    <cellStyle name="Input 2 24 3" xfId="7378" xr:uid="{00000000-0005-0000-0000-0000180C0000}"/>
    <cellStyle name="Input 2 24 4" xfId="3198" xr:uid="{00000000-0005-0000-0000-0000190C0000}"/>
    <cellStyle name="Input 2 25" xfId="938" xr:uid="{00000000-0005-0000-0000-00001A0C0000}"/>
    <cellStyle name="Input 2 25 2" xfId="5481" xr:uid="{00000000-0005-0000-0000-00001B0C0000}"/>
    <cellStyle name="Input 2 25 3" xfId="7379" xr:uid="{00000000-0005-0000-0000-00001C0C0000}"/>
    <cellStyle name="Input 2 25 4" xfId="3199" xr:uid="{00000000-0005-0000-0000-00001D0C0000}"/>
    <cellStyle name="Input 2 26" xfId="939" xr:uid="{00000000-0005-0000-0000-00001E0C0000}"/>
    <cellStyle name="Input 2 26 2" xfId="5482" xr:uid="{00000000-0005-0000-0000-00001F0C0000}"/>
    <cellStyle name="Input 2 26 3" xfId="7380" xr:uid="{00000000-0005-0000-0000-0000200C0000}"/>
    <cellStyle name="Input 2 26 4" xfId="3200" xr:uid="{00000000-0005-0000-0000-0000210C0000}"/>
    <cellStyle name="Input 2 27" xfId="940" xr:uid="{00000000-0005-0000-0000-0000220C0000}"/>
    <cellStyle name="Input 2 27 2" xfId="5483" xr:uid="{00000000-0005-0000-0000-0000230C0000}"/>
    <cellStyle name="Input 2 27 3" xfId="7381" xr:uid="{00000000-0005-0000-0000-0000240C0000}"/>
    <cellStyle name="Input 2 27 4" xfId="3201" xr:uid="{00000000-0005-0000-0000-0000250C0000}"/>
    <cellStyle name="Input 2 28" xfId="941" xr:uid="{00000000-0005-0000-0000-0000260C0000}"/>
    <cellStyle name="Input 2 28 2" xfId="5484" xr:uid="{00000000-0005-0000-0000-0000270C0000}"/>
    <cellStyle name="Input 2 28 3" xfId="7382" xr:uid="{00000000-0005-0000-0000-0000280C0000}"/>
    <cellStyle name="Input 2 28 4" xfId="3202" xr:uid="{00000000-0005-0000-0000-0000290C0000}"/>
    <cellStyle name="Input 2 29" xfId="942" xr:uid="{00000000-0005-0000-0000-00002A0C0000}"/>
    <cellStyle name="Input 2 29 2" xfId="5485" xr:uid="{00000000-0005-0000-0000-00002B0C0000}"/>
    <cellStyle name="Input 2 29 3" xfId="7383" xr:uid="{00000000-0005-0000-0000-00002C0C0000}"/>
    <cellStyle name="Input 2 29 4" xfId="3203" xr:uid="{00000000-0005-0000-0000-00002D0C0000}"/>
    <cellStyle name="Input 2 3" xfId="943" xr:uid="{00000000-0005-0000-0000-00002E0C0000}"/>
    <cellStyle name="Input 2 3 10" xfId="944" xr:uid="{00000000-0005-0000-0000-00002F0C0000}"/>
    <cellStyle name="Input 2 3 10 2" xfId="5487" xr:uid="{00000000-0005-0000-0000-0000300C0000}"/>
    <cellStyle name="Input 2 3 10 3" xfId="7385" xr:uid="{00000000-0005-0000-0000-0000310C0000}"/>
    <cellStyle name="Input 2 3 10 4" xfId="3205" xr:uid="{00000000-0005-0000-0000-0000320C0000}"/>
    <cellStyle name="Input 2 3 11" xfId="945" xr:uid="{00000000-0005-0000-0000-0000330C0000}"/>
    <cellStyle name="Input 2 3 11 2" xfId="5488" xr:uid="{00000000-0005-0000-0000-0000340C0000}"/>
    <cellStyle name="Input 2 3 11 3" xfId="7386" xr:uid="{00000000-0005-0000-0000-0000350C0000}"/>
    <cellStyle name="Input 2 3 11 4" xfId="3206" xr:uid="{00000000-0005-0000-0000-0000360C0000}"/>
    <cellStyle name="Input 2 3 12" xfId="946" xr:uid="{00000000-0005-0000-0000-0000370C0000}"/>
    <cellStyle name="Input 2 3 12 2" xfId="5489" xr:uid="{00000000-0005-0000-0000-0000380C0000}"/>
    <cellStyle name="Input 2 3 12 3" xfId="7387" xr:uid="{00000000-0005-0000-0000-0000390C0000}"/>
    <cellStyle name="Input 2 3 12 4" xfId="3207" xr:uid="{00000000-0005-0000-0000-00003A0C0000}"/>
    <cellStyle name="Input 2 3 13" xfId="947" xr:uid="{00000000-0005-0000-0000-00003B0C0000}"/>
    <cellStyle name="Input 2 3 13 2" xfId="5490" xr:uid="{00000000-0005-0000-0000-00003C0C0000}"/>
    <cellStyle name="Input 2 3 13 3" xfId="7388" xr:uid="{00000000-0005-0000-0000-00003D0C0000}"/>
    <cellStyle name="Input 2 3 13 4" xfId="3208" xr:uid="{00000000-0005-0000-0000-00003E0C0000}"/>
    <cellStyle name="Input 2 3 14" xfId="948" xr:uid="{00000000-0005-0000-0000-00003F0C0000}"/>
    <cellStyle name="Input 2 3 14 2" xfId="5491" xr:uid="{00000000-0005-0000-0000-0000400C0000}"/>
    <cellStyle name="Input 2 3 14 3" xfId="7389" xr:uid="{00000000-0005-0000-0000-0000410C0000}"/>
    <cellStyle name="Input 2 3 14 4" xfId="3209" xr:uid="{00000000-0005-0000-0000-0000420C0000}"/>
    <cellStyle name="Input 2 3 15" xfId="949" xr:uid="{00000000-0005-0000-0000-0000430C0000}"/>
    <cellStyle name="Input 2 3 15 2" xfId="5492" xr:uid="{00000000-0005-0000-0000-0000440C0000}"/>
    <cellStyle name="Input 2 3 15 3" xfId="7390" xr:uid="{00000000-0005-0000-0000-0000450C0000}"/>
    <cellStyle name="Input 2 3 15 4" xfId="3210" xr:uid="{00000000-0005-0000-0000-0000460C0000}"/>
    <cellStyle name="Input 2 3 16" xfId="950" xr:uid="{00000000-0005-0000-0000-0000470C0000}"/>
    <cellStyle name="Input 2 3 16 2" xfId="5493" xr:uid="{00000000-0005-0000-0000-0000480C0000}"/>
    <cellStyle name="Input 2 3 16 3" xfId="7391" xr:uid="{00000000-0005-0000-0000-0000490C0000}"/>
    <cellStyle name="Input 2 3 16 4" xfId="3211" xr:uid="{00000000-0005-0000-0000-00004A0C0000}"/>
    <cellStyle name="Input 2 3 17" xfId="951" xr:uid="{00000000-0005-0000-0000-00004B0C0000}"/>
    <cellStyle name="Input 2 3 17 2" xfId="5494" xr:uid="{00000000-0005-0000-0000-00004C0C0000}"/>
    <cellStyle name="Input 2 3 17 3" xfId="7392" xr:uid="{00000000-0005-0000-0000-00004D0C0000}"/>
    <cellStyle name="Input 2 3 17 4" xfId="3212" xr:uid="{00000000-0005-0000-0000-00004E0C0000}"/>
    <cellStyle name="Input 2 3 18" xfId="952" xr:uid="{00000000-0005-0000-0000-00004F0C0000}"/>
    <cellStyle name="Input 2 3 18 2" xfId="5495" xr:uid="{00000000-0005-0000-0000-0000500C0000}"/>
    <cellStyle name="Input 2 3 18 3" xfId="7393" xr:uid="{00000000-0005-0000-0000-0000510C0000}"/>
    <cellStyle name="Input 2 3 18 4" xfId="3213" xr:uid="{00000000-0005-0000-0000-0000520C0000}"/>
    <cellStyle name="Input 2 3 19" xfId="953" xr:uid="{00000000-0005-0000-0000-0000530C0000}"/>
    <cellStyle name="Input 2 3 19 2" xfId="5496" xr:uid="{00000000-0005-0000-0000-0000540C0000}"/>
    <cellStyle name="Input 2 3 19 3" xfId="7394" xr:uid="{00000000-0005-0000-0000-0000550C0000}"/>
    <cellStyle name="Input 2 3 19 4" xfId="3214" xr:uid="{00000000-0005-0000-0000-0000560C0000}"/>
    <cellStyle name="Input 2 3 2" xfId="954" xr:uid="{00000000-0005-0000-0000-0000570C0000}"/>
    <cellStyle name="Input 2 3 2 2" xfId="5497" xr:uid="{00000000-0005-0000-0000-0000580C0000}"/>
    <cellStyle name="Input 2 3 2 3" xfId="7395" xr:uid="{00000000-0005-0000-0000-0000590C0000}"/>
    <cellStyle name="Input 2 3 2 4" xfId="3215" xr:uid="{00000000-0005-0000-0000-00005A0C0000}"/>
    <cellStyle name="Input 2 3 20" xfId="955" xr:uid="{00000000-0005-0000-0000-00005B0C0000}"/>
    <cellStyle name="Input 2 3 20 2" xfId="5498" xr:uid="{00000000-0005-0000-0000-00005C0C0000}"/>
    <cellStyle name="Input 2 3 20 3" xfId="7396" xr:uid="{00000000-0005-0000-0000-00005D0C0000}"/>
    <cellStyle name="Input 2 3 20 4" xfId="3216" xr:uid="{00000000-0005-0000-0000-00005E0C0000}"/>
    <cellStyle name="Input 2 3 21" xfId="956" xr:uid="{00000000-0005-0000-0000-00005F0C0000}"/>
    <cellStyle name="Input 2 3 21 2" xfId="5499" xr:uid="{00000000-0005-0000-0000-0000600C0000}"/>
    <cellStyle name="Input 2 3 21 3" xfId="7397" xr:uid="{00000000-0005-0000-0000-0000610C0000}"/>
    <cellStyle name="Input 2 3 21 4" xfId="3217" xr:uid="{00000000-0005-0000-0000-0000620C0000}"/>
    <cellStyle name="Input 2 3 22" xfId="957" xr:uid="{00000000-0005-0000-0000-0000630C0000}"/>
    <cellStyle name="Input 2 3 22 2" xfId="5500" xr:uid="{00000000-0005-0000-0000-0000640C0000}"/>
    <cellStyle name="Input 2 3 22 3" xfId="7398" xr:uid="{00000000-0005-0000-0000-0000650C0000}"/>
    <cellStyle name="Input 2 3 22 4" xfId="3218" xr:uid="{00000000-0005-0000-0000-0000660C0000}"/>
    <cellStyle name="Input 2 3 23" xfId="958" xr:uid="{00000000-0005-0000-0000-0000670C0000}"/>
    <cellStyle name="Input 2 3 23 2" xfId="5501" xr:uid="{00000000-0005-0000-0000-0000680C0000}"/>
    <cellStyle name="Input 2 3 23 3" xfId="7399" xr:uid="{00000000-0005-0000-0000-0000690C0000}"/>
    <cellStyle name="Input 2 3 23 4" xfId="3219" xr:uid="{00000000-0005-0000-0000-00006A0C0000}"/>
    <cellStyle name="Input 2 3 24" xfId="5486" xr:uid="{00000000-0005-0000-0000-00006B0C0000}"/>
    <cellStyle name="Input 2 3 25" xfId="7384" xr:uid="{00000000-0005-0000-0000-00006C0C0000}"/>
    <cellStyle name="Input 2 3 26" xfId="3204" xr:uid="{00000000-0005-0000-0000-00006D0C0000}"/>
    <cellStyle name="Input 2 3 3" xfId="959" xr:uid="{00000000-0005-0000-0000-00006E0C0000}"/>
    <cellStyle name="Input 2 3 3 2" xfId="5502" xr:uid="{00000000-0005-0000-0000-00006F0C0000}"/>
    <cellStyle name="Input 2 3 3 3" xfId="7400" xr:uid="{00000000-0005-0000-0000-0000700C0000}"/>
    <cellStyle name="Input 2 3 3 4" xfId="3220" xr:uid="{00000000-0005-0000-0000-0000710C0000}"/>
    <cellStyle name="Input 2 3 4" xfId="960" xr:uid="{00000000-0005-0000-0000-0000720C0000}"/>
    <cellStyle name="Input 2 3 4 2" xfId="5503" xr:uid="{00000000-0005-0000-0000-0000730C0000}"/>
    <cellStyle name="Input 2 3 4 3" xfId="7401" xr:uid="{00000000-0005-0000-0000-0000740C0000}"/>
    <cellStyle name="Input 2 3 4 4" xfId="3221" xr:uid="{00000000-0005-0000-0000-0000750C0000}"/>
    <cellStyle name="Input 2 3 5" xfId="961" xr:uid="{00000000-0005-0000-0000-0000760C0000}"/>
    <cellStyle name="Input 2 3 5 2" xfId="5504" xr:uid="{00000000-0005-0000-0000-0000770C0000}"/>
    <cellStyle name="Input 2 3 5 3" xfId="7402" xr:uid="{00000000-0005-0000-0000-0000780C0000}"/>
    <cellStyle name="Input 2 3 5 4" xfId="3222" xr:uid="{00000000-0005-0000-0000-0000790C0000}"/>
    <cellStyle name="Input 2 3 6" xfId="962" xr:uid="{00000000-0005-0000-0000-00007A0C0000}"/>
    <cellStyle name="Input 2 3 6 2" xfId="5505" xr:uid="{00000000-0005-0000-0000-00007B0C0000}"/>
    <cellStyle name="Input 2 3 6 3" xfId="7403" xr:uid="{00000000-0005-0000-0000-00007C0C0000}"/>
    <cellStyle name="Input 2 3 6 4" xfId="3223" xr:uid="{00000000-0005-0000-0000-00007D0C0000}"/>
    <cellStyle name="Input 2 3 7" xfId="963" xr:uid="{00000000-0005-0000-0000-00007E0C0000}"/>
    <cellStyle name="Input 2 3 7 2" xfId="5506" xr:uid="{00000000-0005-0000-0000-00007F0C0000}"/>
    <cellStyle name="Input 2 3 7 3" xfId="7404" xr:uid="{00000000-0005-0000-0000-0000800C0000}"/>
    <cellStyle name="Input 2 3 7 4" xfId="3224" xr:uid="{00000000-0005-0000-0000-0000810C0000}"/>
    <cellStyle name="Input 2 3 8" xfId="964" xr:uid="{00000000-0005-0000-0000-0000820C0000}"/>
    <cellStyle name="Input 2 3 8 2" xfId="5507" xr:uid="{00000000-0005-0000-0000-0000830C0000}"/>
    <cellStyle name="Input 2 3 8 3" xfId="7405" xr:uid="{00000000-0005-0000-0000-0000840C0000}"/>
    <cellStyle name="Input 2 3 8 4" xfId="3225" xr:uid="{00000000-0005-0000-0000-0000850C0000}"/>
    <cellStyle name="Input 2 3 9" xfId="965" xr:uid="{00000000-0005-0000-0000-0000860C0000}"/>
    <cellStyle name="Input 2 3 9 2" xfId="5508" xr:uid="{00000000-0005-0000-0000-0000870C0000}"/>
    <cellStyle name="Input 2 3 9 3" xfId="7406" xr:uid="{00000000-0005-0000-0000-0000880C0000}"/>
    <cellStyle name="Input 2 3 9 4" xfId="3226" xr:uid="{00000000-0005-0000-0000-0000890C0000}"/>
    <cellStyle name="Input 2 30" xfId="966" xr:uid="{00000000-0005-0000-0000-00008A0C0000}"/>
    <cellStyle name="Input 2 30 2" xfId="5509" xr:uid="{00000000-0005-0000-0000-00008B0C0000}"/>
    <cellStyle name="Input 2 30 3" xfId="7407" xr:uid="{00000000-0005-0000-0000-00008C0C0000}"/>
    <cellStyle name="Input 2 30 4" xfId="3227" xr:uid="{00000000-0005-0000-0000-00008D0C0000}"/>
    <cellStyle name="Input 2 31" xfId="967" xr:uid="{00000000-0005-0000-0000-00008E0C0000}"/>
    <cellStyle name="Input 2 31 2" xfId="5510" xr:uid="{00000000-0005-0000-0000-00008F0C0000}"/>
    <cellStyle name="Input 2 31 3" xfId="7408" xr:uid="{00000000-0005-0000-0000-0000900C0000}"/>
    <cellStyle name="Input 2 31 4" xfId="3228" xr:uid="{00000000-0005-0000-0000-0000910C0000}"/>
    <cellStyle name="Input 2 32" xfId="968" xr:uid="{00000000-0005-0000-0000-0000920C0000}"/>
    <cellStyle name="Input 2 32 2" xfId="5511" xr:uid="{00000000-0005-0000-0000-0000930C0000}"/>
    <cellStyle name="Input 2 32 3" xfId="7409" xr:uid="{00000000-0005-0000-0000-0000940C0000}"/>
    <cellStyle name="Input 2 32 4" xfId="3229" xr:uid="{00000000-0005-0000-0000-0000950C0000}"/>
    <cellStyle name="Input 2 33" xfId="969" xr:uid="{00000000-0005-0000-0000-0000960C0000}"/>
    <cellStyle name="Input 2 33 2" xfId="5512" xr:uid="{00000000-0005-0000-0000-0000970C0000}"/>
    <cellStyle name="Input 2 33 3" xfId="7410" xr:uid="{00000000-0005-0000-0000-0000980C0000}"/>
    <cellStyle name="Input 2 33 4" xfId="3230" xr:uid="{00000000-0005-0000-0000-0000990C0000}"/>
    <cellStyle name="Input 2 34" xfId="970" xr:uid="{00000000-0005-0000-0000-00009A0C0000}"/>
    <cellStyle name="Input 2 34 2" xfId="5513" xr:uid="{00000000-0005-0000-0000-00009B0C0000}"/>
    <cellStyle name="Input 2 34 3" xfId="7411" xr:uid="{00000000-0005-0000-0000-00009C0C0000}"/>
    <cellStyle name="Input 2 34 4" xfId="3231" xr:uid="{00000000-0005-0000-0000-00009D0C0000}"/>
    <cellStyle name="Input 2 35" xfId="971" xr:uid="{00000000-0005-0000-0000-00009E0C0000}"/>
    <cellStyle name="Input 2 35 2" xfId="5514" xr:uid="{00000000-0005-0000-0000-00009F0C0000}"/>
    <cellStyle name="Input 2 35 3" xfId="7412" xr:uid="{00000000-0005-0000-0000-0000A00C0000}"/>
    <cellStyle name="Input 2 35 4" xfId="3232" xr:uid="{00000000-0005-0000-0000-0000A10C0000}"/>
    <cellStyle name="Input 2 36" xfId="972" xr:uid="{00000000-0005-0000-0000-0000A20C0000}"/>
    <cellStyle name="Input 2 36 2" xfId="5515" xr:uid="{00000000-0005-0000-0000-0000A30C0000}"/>
    <cellStyle name="Input 2 36 3" xfId="7413" xr:uid="{00000000-0005-0000-0000-0000A40C0000}"/>
    <cellStyle name="Input 2 36 4" xfId="3233" xr:uid="{00000000-0005-0000-0000-0000A50C0000}"/>
    <cellStyle name="Input 2 37" xfId="973" xr:uid="{00000000-0005-0000-0000-0000A60C0000}"/>
    <cellStyle name="Input 2 37 2" xfId="5516" xr:uid="{00000000-0005-0000-0000-0000A70C0000}"/>
    <cellStyle name="Input 2 37 3" xfId="7414" xr:uid="{00000000-0005-0000-0000-0000A80C0000}"/>
    <cellStyle name="Input 2 37 4" xfId="3234" xr:uid="{00000000-0005-0000-0000-0000A90C0000}"/>
    <cellStyle name="Input 2 38" xfId="5310" xr:uid="{00000000-0005-0000-0000-0000AA0C0000}"/>
    <cellStyle name="Input 2 39" xfId="7208" xr:uid="{00000000-0005-0000-0000-0000AB0C0000}"/>
    <cellStyle name="Input 2 4" xfId="974" xr:uid="{00000000-0005-0000-0000-0000AC0C0000}"/>
    <cellStyle name="Input 2 4 10" xfId="975" xr:uid="{00000000-0005-0000-0000-0000AD0C0000}"/>
    <cellStyle name="Input 2 4 10 2" xfId="5518" xr:uid="{00000000-0005-0000-0000-0000AE0C0000}"/>
    <cellStyle name="Input 2 4 10 3" xfId="7416" xr:uid="{00000000-0005-0000-0000-0000AF0C0000}"/>
    <cellStyle name="Input 2 4 10 4" xfId="3236" xr:uid="{00000000-0005-0000-0000-0000B00C0000}"/>
    <cellStyle name="Input 2 4 11" xfId="976" xr:uid="{00000000-0005-0000-0000-0000B10C0000}"/>
    <cellStyle name="Input 2 4 11 2" xfId="5519" xr:uid="{00000000-0005-0000-0000-0000B20C0000}"/>
    <cellStyle name="Input 2 4 11 3" xfId="7417" xr:uid="{00000000-0005-0000-0000-0000B30C0000}"/>
    <cellStyle name="Input 2 4 11 4" xfId="3237" xr:uid="{00000000-0005-0000-0000-0000B40C0000}"/>
    <cellStyle name="Input 2 4 12" xfId="977" xr:uid="{00000000-0005-0000-0000-0000B50C0000}"/>
    <cellStyle name="Input 2 4 12 2" xfId="5520" xr:uid="{00000000-0005-0000-0000-0000B60C0000}"/>
    <cellStyle name="Input 2 4 12 3" xfId="7418" xr:uid="{00000000-0005-0000-0000-0000B70C0000}"/>
    <cellStyle name="Input 2 4 12 4" xfId="3238" xr:uid="{00000000-0005-0000-0000-0000B80C0000}"/>
    <cellStyle name="Input 2 4 13" xfId="978" xr:uid="{00000000-0005-0000-0000-0000B90C0000}"/>
    <cellStyle name="Input 2 4 13 2" xfId="5521" xr:uid="{00000000-0005-0000-0000-0000BA0C0000}"/>
    <cellStyle name="Input 2 4 13 3" xfId="7419" xr:uid="{00000000-0005-0000-0000-0000BB0C0000}"/>
    <cellStyle name="Input 2 4 13 4" xfId="3239" xr:uid="{00000000-0005-0000-0000-0000BC0C0000}"/>
    <cellStyle name="Input 2 4 14" xfId="979" xr:uid="{00000000-0005-0000-0000-0000BD0C0000}"/>
    <cellStyle name="Input 2 4 14 2" xfId="5522" xr:uid="{00000000-0005-0000-0000-0000BE0C0000}"/>
    <cellStyle name="Input 2 4 14 3" xfId="7420" xr:uid="{00000000-0005-0000-0000-0000BF0C0000}"/>
    <cellStyle name="Input 2 4 14 4" xfId="3240" xr:uid="{00000000-0005-0000-0000-0000C00C0000}"/>
    <cellStyle name="Input 2 4 15" xfId="980" xr:uid="{00000000-0005-0000-0000-0000C10C0000}"/>
    <cellStyle name="Input 2 4 15 2" xfId="5523" xr:uid="{00000000-0005-0000-0000-0000C20C0000}"/>
    <cellStyle name="Input 2 4 15 3" xfId="7421" xr:uid="{00000000-0005-0000-0000-0000C30C0000}"/>
    <cellStyle name="Input 2 4 15 4" xfId="3241" xr:uid="{00000000-0005-0000-0000-0000C40C0000}"/>
    <cellStyle name="Input 2 4 16" xfId="981" xr:uid="{00000000-0005-0000-0000-0000C50C0000}"/>
    <cellStyle name="Input 2 4 16 2" xfId="5524" xr:uid="{00000000-0005-0000-0000-0000C60C0000}"/>
    <cellStyle name="Input 2 4 16 3" xfId="7422" xr:uid="{00000000-0005-0000-0000-0000C70C0000}"/>
    <cellStyle name="Input 2 4 16 4" xfId="3242" xr:uid="{00000000-0005-0000-0000-0000C80C0000}"/>
    <cellStyle name="Input 2 4 17" xfId="982" xr:uid="{00000000-0005-0000-0000-0000C90C0000}"/>
    <cellStyle name="Input 2 4 17 2" xfId="5525" xr:uid="{00000000-0005-0000-0000-0000CA0C0000}"/>
    <cellStyle name="Input 2 4 17 3" xfId="7423" xr:uid="{00000000-0005-0000-0000-0000CB0C0000}"/>
    <cellStyle name="Input 2 4 17 4" xfId="3243" xr:uid="{00000000-0005-0000-0000-0000CC0C0000}"/>
    <cellStyle name="Input 2 4 18" xfId="983" xr:uid="{00000000-0005-0000-0000-0000CD0C0000}"/>
    <cellStyle name="Input 2 4 18 2" xfId="5526" xr:uid="{00000000-0005-0000-0000-0000CE0C0000}"/>
    <cellStyle name="Input 2 4 18 3" xfId="7424" xr:uid="{00000000-0005-0000-0000-0000CF0C0000}"/>
    <cellStyle name="Input 2 4 18 4" xfId="3244" xr:uid="{00000000-0005-0000-0000-0000D00C0000}"/>
    <cellStyle name="Input 2 4 19" xfId="984" xr:uid="{00000000-0005-0000-0000-0000D10C0000}"/>
    <cellStyle name="Input 2 4 19 2" xfId="5527" xr:uid="{00000000-0005-0000-0000-0000D20C0000}"/>
    <cellStyle name="Input 2 4 19 3" xfId="7425" xr:uid="{00000000-0005-0000-0000-0000D30C0000}"/>
    <cellStyle name="Input 2 4 19 4" xfId="3245" xr:uid="{00000000-0005-0000-0000-0000D40C0000}"/>
    <cellStyle name="Input 2 4 2" xfId="985" xr:uid="{00000000-0005-0000-0000-0000D50C0000}"/>
    <cellStyle name="Input 2 4 2 2" xfId="5528" xr:uid="{00000000-0005-0000-0000-0000D60C0000}"/>
    <cellStyle name="Input 2 4 2 3" xfId="7426" xr:uid="{00000000-0005-0000-0000-0000D70C0000}"/>
    <cellStyle name="Input 2 4 2 4" xfId="3246" xr:uid="{00000000-0005-0000-0000-0000D80C0000}"/>
    <cellStyle name="Input 2 4 20" xfId="986" xr:uid="{00000000-0005-0000-0000-0000D90C0000}"/>
    <cellStyle name="Input 2 4 20 2" xfId="5529" xr:uid="{00000000-0005-0000-0000-0000DA0C0000}"/>
    <cellStyle name="Input 2 4 20 3" xfId="7427" xr:uid="{00000000-0005-0000-0000-0000DB0C0000}"/>
    <cellStyle name="Input 2 4 20 4" xfId="3247" xr:uid="{00000000-0005-0000-0000-0000DC0C0000}"/>
    <cellStyle name="Input 2 4 21" xfId="987" xr:uid="{00000000-0005-0000-0000-0000DD0C0000}"/>
    <cellStyle name="Input 2 4 21 2" xfId="5530" xr:uid="{00000000-0005-0000-0000-0000DE0C0000}"/>
    <cellStyle name="Input 2 4 21 3" xfId="7428" xr:uid="{00000000-0005-0000-0000-0000DF0C0000}"/>
    <cellStyle name="Input 2 4 21 4" xfId="3248" xr:uid="{00000000-0005-0000-0000-0000E00C0000}"/>
    <cellStyle name="Input 2 4 22" xfId="988" xr:uid="{00000000-0005-0000-0000-0000E10C0000}"/>
    <cellStyle name="Input 2 4 22 2" xfId="5531" xr:uid="{00000000-0005-0000-0000-0000E20C0000}"/>
    <cellStyle name="Input 2 4 22 3" xfId="7429" xr:uid="{00000000-0005-0000-0000-0000E30C0000}"/>
    <cellStyle name="Input 2 4 22 4" xfId="3249" xr:uid="{00000000-0005-0000-0000-0000E40C0000}"/>
    <cellStyle name="Input 2 4 23" xfId="989" xr:uid="{00000000-0005-0000-0000-0000E50C0000}"/>
    <cellStyle name="Input 2 4 23 2" xfId="5532" xr:uid="{00000000-0005-0000-0000-0000E60C0000}"/>
    <cellStyle name="Input 2 4 23 3" xfId="7430" xr:uid="{00000000-0005-0000-0000-0000E70C0000}"/>
    <cellStyle name="Input 2 4 23 4" xfId="3250" xr:uid="{00000000-0005-0000-0000-0000E80C0000}"/>
    <cellStyle name="Input 2 4 24" xfId="5517" xr:uid="{00000000-0005-0000-0000-0000E90C0000}"/>
    <cellStyle name="Input 2 4 25" xfId="7415" xr:uid="{00000000-0005-0000-0000-0000EA0C0000}"/>
    <cellStyle name="Input 2 4 26" xfId="3235" xr:uid="{00000000-0005-0000-0000-0000EB0C0000}"/>
    <cellStyle name="Input 2 4 3" xfId="990" xr:uid="{00000000-0005-0000-0000-0000EC0C0000}"/>
    <cellStyle name="Input 2 4 3 2" xfId="5533" xr:uid="{00000000-0005-0000-0000-0000ED0C0000}"/>
    <cellStyle name="Input 2 4 3 3" xfId="7431" xr:uid="{00000000-0005-0000-0000-0000EE0C0000}"/>
    <cellStyle name="Input 2 4 3 4" xfId="3251" xr:uid="{00000000-0005-0000-0000-0000EF0C0000}"/>
    <cellStyle name="Input 2 4 4" xfId="991" xr:uid="{00000000-0005-0000-0000-0000F00C0000}"/>
    <cellStyle name="Input 2 4 4 2" xfId="5534" xr:uid="{00000000-0005-0000-0000-0000F10C0000}"/>
    <cellStyle name="Input 2 4 4 3" xfId="7432" xr:uid="{00000000-0005-0000-0000-0000F20C0000}"/>
    <cellStyle name="Input 2 4 4 4" xfId="3252" xr:uid="{00000000-0005-0000-0000-0000F30C0000}"/>
    <cellStyle name="Input 2 4 5" xfId="992" xr:uid="{00000000-0005-0000-0000-0000F40C0000}"/>
    <cellStyle name="Input 2 4 5 2" xfId="5535" xr:uid="{00000000-0005-0000-0000-0000F50C0000}"/>
    <cellStyle name="Input 2 4 5 3" xfId="7433" xr:uid="{00000000-0005-0000-0000-0000F60C0000}"/>
    <cellStyle name="Input 2 4 5 4" xfId="3253" xr:uid="{00000000-0005-0000-0000-0000F70C0000}"/>
    <cellStyle name="Input 2 4 6" xfId="993" xr:uid="{00000000-0005-0000-0000-0000F80C0000}"/>
    <cellStyle name="Input 2 4 6 2" xfId="5536" xr:uid="{00000000-0005-0000-0000-0000F90C0000}"/>
    <cellStyle name="Input 2 4 6 3" xfId="7434" xr:uid="{00000000-0005-0000-0000-0000FA0C0000}"/>
    <cellStyle name="Input 2 4 6 4" xfId="3254" xr:uid="{00000000-0005-0000-0000-0000FB0C0000}"/>
    <cellStyle name="Input 2 4 7" xfId="994" xr:uid="{00000000-0005-0000-0000-0000FC0C0000}"/>
    <cellStyle name="Input 2 4 7 2" xfId="5537" xr:uid="{00000000-0005-0000-0000-0000FD0C0000}"/>
    <cellStyle name="Input 2 4 7 3" xfId="7435" xr:uid="{00000000-0005-0000-0000-0000FE0C0000}"/>
    <cellStyle name="Input 2 4 7 4" xfId="3255" xr:uid="{00000000-0005-0000-0000-0000FF0C0000}"/>
    <cellStyle name="Input 2 4 8" xfId="995" xr:uid="{00000000-0005-0000-0000-0000000D0000}"/>
    <cellStyle name="Input 2 4 8 2" xfId="5538" xr:uid="{00000000-0005-0000-0000-0000010D0000}"/>
    <cellStyle name="Input 2 4 8 3" xfId="7436" xr:uid="{00000000-0005-0000-0000-0000020D0000}"/>
    <cellStyle name="Input 2 4 8 4" xfId="3256" xr:uid="{00000000-0005-0000-0000-0000030D0000}"/>
    <cellStyle name="Input 2 4 9" xfId="996" xr:uid="{00000000-0005-0000-0000-0000040D0000}"/>
    <cellStyle name="Input 2 4 9 2" xfId="5539" xr:uid="{00000000-0005-0000-0000-0000050D0000}"/>
    <cellStyle name="Input 2 4 9 3" xfId="7437" xr:uid="{00000000-0005-0000-0000-0000060D0000}"/>
    <cellStyle name="Input 2 4 9 4" xfId="3257" xr:uid="{00000000-0005-0000-0000-0000070D0000}"/>
    <cellStyle name="Input 2 40" xfId="3028" xr:uid="{00000000-0005-0000-0000-0000080D0000}"/>
    <cellStyle name="Input 2 5" xfId="997" xr:uid="{00000000-0005-0000-0000-0000090D0000}"/>
    <cellStyle name="Input 2 5 10" xfId="998" xr:uid="{00000000-0005-0000-0000-00000A0D0000}"/>
    <cellStyle name="Input 2 5 10 2" xfId="5541" xr:uid="{00000000-0005-0000-0000-00000B0D0000}"/>
    <cellStyle name="Input 2 5 10 3" xfId="7439" xr:uid="{00000000-0005-0000-0000-00000C0D0000}"/>
    <cellStyle name="Input 2 5 10 4" xfId="3259" xr:uid="{00000000-0005-0000-0000-00000D0D0000}"/>
    <cellStyle name="Input 2 5 11" xfId="999" xr:uid="{00000000-0005-0000-0000-00000E0D0000}"/>
    <cellStyle name="Input 2 5 11 2" xfId="5542" xr:uid="{00000000-0005-0000-0000-00000F0D0000}"/>
    <cellStyle name="Input 2 5 11 3" xfId="7440" xr:uid="{00000000-0005-0000-0000-0000100D0000}"/>
    <cellStyle name="Input 2 5 11 4" xfId="3260" xr:uid="{00000000-0005-0000-0000-0000110D0000}"/>
    <cellStyle name="Input 2 5 12" xfId="1000" xr:uid="{00000000-0005-0000-0000-0000120D0000}"/>
    <cellStyle name="Input 2 5 12 2" xfId="5543" xr:uid="{00000000-0005-0000-0000-0000130D0000}"/>
    <cellStyle name="Input 2 5 12 3" xfId="7441" xr:uid="{00000000-0005-0000-0000-0000140D0000}"/>
    <cellStyle name="Input 2 5 12 4" xfId="3261" xr:uid="{00000000-0005-0000-0000-0000150D0000}"/>
    <cellStyle name="Input 2 5 13" xfId="1001" xr:uid="{00000000-0005-0000-0000-0000160D0000}"/>
    <cellStyle name="Input 2 5 13 2" xfId="5544" xr:uid="{00000000-0005-0000-0000-0000170D0000}"/>
    <cellStyle name="Input 2 5 13 3" xfId="7442" xr:uid="{00000000-0005-0000-0000-0000180D0000}"/>
    <cellStyle name="Input 2 5 13 4" xfId="3262" xr:uid="{00000000-0005-0000-0000-0000190D0000}"/>
    <cellStyle name="Input 2 5 14" xfId="1002" xr:uid="{00000000-0005-0000-0000-00001A0D0000}"/>
    <cellStyle name="Input 2 5 14 2" xfId="5545" xr:uid="{00000000-0005-0000-0000-00001B0D0000}"/>
    <cellStyle name="Input 2 5 14 3" xfId="7443" xr:uid="{00000000-0005-0000-0000-00001C0D0000}"/>
    <cellStyle name="Input 2 5 14 4" xfId="3263" xr:uid="{00000000-0005-0000-0000-00001D0D0000}"/>
    <cellStyle name="Input 2 5 15" xfId="1003" xr:uid="{00000000-0005-0000-0000-00001E0D0000}"/>
    <cellStyle name="Input 2 5 15 2" xfId="5546" xr:uid="{00000000-0005-0000-0000-00001F0D0000}"/>
    <cellStyle name="Input 2 5 15 3" xfId="7444" xr:uid="{00000000-0005-0000-0000-0000200D0000}"/>
    <cellStyle name="Input 2 5 15 4" xfId="3264" xr:uid="{00000000-0005-0000-0000-0000210D0000}"/>
    <cellStyle name="Input 2 5 16" xfId="1004" xr:uid="{00000000-0005-0000-0000-0000220D0000}"/>
    <cellStyle name="Input 2 5 16 2" xfId="5547" xr:uid="{00000000-0005-0000-0000-0000230D0000}"/>
    <cellStyle name="Input 2 5 16 3" xfId="7445" xr:uid="{00000000-0005-0000-0000-0000240D0000}"/>
    <cellStyle name="Input 2 5 16 4" xfId="3265" xr:uid="{00000000-0005-0000-0000-0000250D0000}"/>
    <cellStyle name="Input 2 5 17" xfId="1005" xr:uid="{00000000-0005-0000-0000-0000260D0000}"/>
    <cellStyle name="Input 2 5 17 2" xfId="5548" xr:uid="{00000000-0005-0000-0000-0000270D0000}"/>
    <cellStyle name="Input 2 5 17 3" xfId="7446" xr:uid="{00000000-0005-0000-0000-0000280D0000}"/>
    <cellStyle name="Input 2 5 17 4" xfId="3266" xr:uid="{00000000-0005-0000-0000-0000290D0000}"/>
    <cellStyle name="Input 2 5 18" xfId="1006" xr:uid="{00000000-0005-0000-0000-00002A0D0000}"/>
    <cellStyle name="Input 2 5 18 2" xfId="5549" xr:uid="{00000000-0005-0000-0000-00002B0D0000}"/>
    <cellStyle name="Input 2 5 18 3" xfId="7447" xr:uid="{00000000-0005-0000-0000-00002C0D0000}"/>
    <cellStyle name="Input 2 5 18 4" xfId="3267" xr:uid="{00000000-0005-0000-0000-00002D0D0000}"/>
    <cellStyle name="Input 2 5 19" xfId="1007" xr:uid="{00000000-0005-0000-0000-00002E0D0000}"/>
    <cellStyle name="Input 2 5 19 2" xfId="5550" xr:uid="{00000000-0005-0000-0000-00002F0D0000}"/>
    <cellStyle name="Input 2 5 19 3" xfId="7448" xr:uid="{00000000-0005-0000-0000-0000300D0000}"/>
    <cellStyle name="Input 2 5 19 4" xfId="3268" xr:uid="{00000000-0005-0000-0000-0000310D0000}"/>
    <cellStyle name="Input 2 5 2" xfId="1008" xr:uid="{00000000-0005-0000-0000-0000320D0000}"/>
    <cellStyle name="Input 2 5 2 2" xfId="5551" xr:uid="{00000000-0005-0000-0000-0000330D0000}"/>
    <cellStyle name="Input 2 5 2 3" xfId="7449" xr:uid="{00000000-0005-0000-0000-0000340D0000}"/>
    <cellStyle name="Input 2 5 2 4" xfId="3269" xr:uid="{00000000-0005-0000-0000-0000350D0000}"/>
    <cellStyle name="Input 2 5 20" xfId="1009" xr:uid="{00000000-0005-0000-0000-0000360D0000}"/>
    <cellStyle name="Input 2 5 20 2" xfId="5552" xr:uid="{00000000-0005-0000-0000-0000370D0000}"/>
    <cellStyle name="Input 2 5 20 3" xfId="7450" xr:uid="{00000000-0005-0000-0000-0000380D0000}"/>
    <cellStyle name="Input 2 5 20 4" xfId="3270" xr:uid="{00000000-0005-0000-0000-0000390D0000}"/>
    <cellStyle name="Input 2 5 21" xfId="1010" xr:uid="{00000000-0005-0000-0000-00003A0D0000}"/>
    <cellStyle name="Input 2 5 21 2" xfId="5553" xr:uid="{00000000-0005-0000-0000-00003B0D0000}"/>
    <cellStyle name="Input 2 5 21 3" xfId="7451" xr:uid="{00000000-0005-0000-0000-00003C0D0000}"/>
    <cellStyle name="Input 2 5 21 4" xfId="3271" xr:uid="{00000000-0005-0000-0000-00003D0D0000}"/>
    <cellStyle name="Input 2 5 22" xfId="1011" xr:uid="{00000000-0005-0000-0000-00003E0D0000}"/>
    <cellStyle name="Input 2 5 22 2" xfId="5554" xr:uid="{00000000-0005-0000-0000-00003F0D0000}"/>
    <cellStyle name="Input 2 5 22 3" xfId="7452" xr:uid="{00000000-0005-0000-0000-0000400D0000}"/>
    <cellStyle name="Input 2 5 22 4" xfId="3272" xr:uid="{00000000-0005-0000-0000-0000410D0000}"/>
    <cellStyle name="Input 2 5 23" xfId="1012" xr:uid="{00000000-0005-0000-0000-0000420D0000}"/>
    <cellStyle name="Input 2 5 23 2" xfId="5555" xr:uid="{00000000-0005-0000-0000-0000430D0000}"/>
    <cellStyle name="Input 2 5 23 3" xfId="7453" xr:uid="{00000000-0005-0000-0000-0000440D0000}"/>
    <cellStyle name="Input 2 5 23 4" xfId="3273" xr:uid="{00000000-0005-0000-0000-0000450D0000}"/>
    <cellStyle name="Input 2 5 24" xfId="5540" xr:uid="{00000000-0005-0000-0000-0000460D0000}"/>
    <cellStyle name="Input 2 5 25" xfId="7438" xr:uid="{00000000-0005-0000-0000-0000470D0000}"/>
    <cellStyle name="Input 2 5 26" xfId="3258" xr:uid="{00000000-0005-0000-0000-0000480D0000}"/>
    <cellStyle name="Input 2 5 3" xfId="1013" xr:uid="{00000000-0005-0000-0000-0000490D0000}"/>
    <cellStyle name="Input 2 5 3 2" xfId="5556" xr:uid="{00000000-0005-0000-0000-00004A0D0000}"/>
    <cellStyle name="Input 2 5 3 3" xfId="7454" xr:uid="{00000000-0005-0000-0000-00004B0D0000}"/>
    <cellStyle name="Input 2 5 3 4" xfId="3274" xr:uid="{00000000-0005-0000-0000-00004C0D0000}"/>
    <cellStyle name="Input 2 5 4" xfId="1014" xr:uid="{00000000-0005-0000-0000-00004D0D0000}"/>
    <cellStyle name="Input 2 5 4 2" xfId="5557" xr:uid="{00000000-0005-0000-0000-00004E0D0000}"/>
    <cellStyle name="Input 2 5 4 3" xfId="7455" xr:uid="{00000000-0005-0000-0000-00004F0D0000}"/>
    <cellStyle name="Input 2 5 4 4" xfId="3275" xr:uid="{00000000-0005-0000-0000-0000500D0000}"/>
    <cellStyle name="Input 2 5 5" xfId="1015" xr:uid="{00000000-0005-0000-0000-0000510D0000}"/>
    <cellStyle name="Input 2 5 5 2" xfId="5558" xr:uid="{00000000-0005-0000-0000-0000520D0000}"/>
    <cellStyle name="Input 2 5 5 3" xfId="7456" xr:uid="{00000000-0005-0000-0000-0000530D0000}"/>
    <cellStyle name="Input 2 5 5 4" xfId="3276" xr:uid="{00000000-0005-0000-0000-0000540D0000}"/>
    <cellStyle name="Input 2 5 6" xfId="1016" xr:uid="{00000000-0005-0000-0000-0000550D0000}"/>
    <cellStyle name="Input 2 5 6 2" xfId="5559" xr:uid="{00000000-0005-0000-0000-0000560D0000}"/>
    <cellStyle name="Input 2 5 6 3" xfId="7457" xr:uid="{00000000-0005-0000-0000-0000570D0000}"/>
    <cellStyle name="Input 2 5 6 4" xfId="3277" xr:uid="{00000000-0005-0000-0000-0000580D0000}"/>
    <cellStyle name="Input 2 5 7" xfId="1017" xr:uid="{00000000-0005-0000-0000-0000590D0000}"/>
    <cellStyle name="Input 2 5 7 2" xfId="5560" xr:uid="{00000000-0005-0000-0000-00005A0D0000}"/>
    <cellStyle name="Input 2 5 7 3" xfId="7458" xr:uid="{00000000-0005-0000-0000-00005B0D0000}"/>
    <cellStyle name="Input 2 5 7 4" xfId="3278" xr:uid="{00000000-0005-0000-0000-00005C0D0000}"/>
    <cellStyle name="Input 2 5 8" xfId="1018" xr:uid="{00000000-0005-0000-0000-00005D0D0000}"/>
    <cellStyle name="Input 2 5 8 2" xfId="5561" xr:uid="{00000000-0005-0000-0000-00005E0D0000}"/>
    <cellStyle name="Input 2 5 8 3" xfId="7459" xr:uid="{00000000-0005-0000-0000-00005F0D0000}"/>
    <cellStyle name="Input 2 5 8 4" xfId="3279" xr:uid="{00000000-0005-0000-0000-0000600D0000}"/>
    <cellStyle name="Input 2 5 9" xfId="1019" xr:uid="{00000000-0005-0000-0000-0000610D0000}"/>
    <cellStyle name="Input 2 5 9 2" xfId="5562" xr:uid="{00000000-0005-0000-0000-0000620D0000}"/>
    <cellStyle name="Input 2 5 9 3" xfId="7460" xr:uid="{00000000-0005-0000-0000-0000630D0000}"/>
    <cellStyle name="Input 2 5 9 4" xfId="3280" xr:uid="{00000000-0005-0000-0000-0000640D0000}"/>
    <cellStyle name="Input 2 6" xfId="1020" xr:uid="{00000000-0005-0000-0000-0000650D0000}"/>
    <cellStyle name="Input 2 6 10" xfId="1021" xr:uid="{00000000-0005-0000-0000-0000660D0000}"/>
    <cellStyle name="Input 2 6 10 2" xfId="5564" xr:uid="{00000000-0005-0000-0000-0000670D0000}"/>
    <cellStyle name="Input 2 6 10 3" xfId="7462" xr:uid="{00000000-0005-0000-0000-0000680D0000}"/>
    <cellStyle name="Input 2 6 10 4" xfId="3282" xr:uid="{00000000-0005-0000-0000-0000690D0000}"/>
    <cellStyle name="Input 2 6 11" xfId="1022" xr:uid="{00000000-0005-0000-0000-00006A0D0000}"/>
    <cellStyle name="Input 2 6 11 2" xfId="5565" xr:uid="{00000000-0005-0000-0000-00006B0D0000}"/>
    <cellStyle name="Input 2 6 11 3" xfId="7463" xr:uid="{00000000-0005-0000-0000-00006C0D0000}"/>
    <cellStyle name="Input 2 6 11 4" xfId="3283" xr:uid="{00000000-0005-0000-0000-00006D0D0000}"/>
    <cellStyle name="Input 2 6 12" xfId="1023" xr:uid="{00000000-0005-0000-0000-00006E0D0000}"/>
    <cellStyle name="Input 2 6 12 2" xfId="5566" xr:uid="{00000000-0005-0000-0000-00006F0D0000}"/>
    <cellStyle name="Input 2 6 12 3" xfId="7464" xr:uid="{00000000-0005-0000-0000-0000700D0000}"/>
    <cellStyle name="Input 2 6 12 4" xfId="3284" xr:uid="{00000000-0005-0000-0000-0000710D0000}"/>
    <cellStyle name="Input 2 6 13" xfId="1024" xr:uid="{00000000-0005-0000-0000-0000720D0000}"/>
    <cellStyle name="Input 2 6 13 2" xfId="5567" xr:uid="{00000000-0005-0000-0000-0000730D0000}"/>
    <cellStyle name="Input 2 6 13 3" xfId="7465" xr:uid="{00000000-0005-0000-0000-0000740D0000}"/>
    <cellStyle name="Input 2 6 13 4" xfId="3285" xr:uid="{00000000-0005-0000-0000-0000750D0000}"/>
    <cellStyle name="Input 2 6 14" xfId="1025" xr:uid="{00000000-0005-0000-0000-0000760D0000}"/>
    <cellStyle name="Input 2 6 14 2" xfId="5568" xr:uid="{00000000-0005-0000-0000-0000770D0000}"/>
    <cellStyle name="Input 2 6 14 3" xfId="7466" xr:uid="{00000000-0005-0000-0000-0000780D0000}"/>
    <cellStyle name="Input 2 6 14 4" xfId="3286" xr:uid="{00000000-0005-0000-0000-0000790D0000}"/>
    <cellStyle name="Input 2 6 15" xfId="1026" xr:uid="{00000000-0005-0000-0000-00007A0D0000}"/>
    <cellStyle name="Input 2 6 15 2" xfId="5569" xr:uid="{00000000-0005-0000-0000-00007B0D0000}"/>
    <cellStyle name="Input 2 6 15 3" xfId="7467" xr:uid="{00000000-0005-0000-0000-00007C0D0000}"/>
    <cellStyle name="Input 2 6 15 4" xfId="3287" xr:uid="{00000000-0005-0000-0000-00007D0D0000}"/>
    <cellStyle name="Input 2 6 16" xfId="1027" xr:uid="{00000000-0005-0000-0000-00007E0D0000}"/>
    <cellStyle name="Input 2 6 16 2" xfId="5570" xr:uid="{00000000-0005-0000-0000-00007F0D0000}"/>
    <cellStyle name="Input 2 6 16 3" xfId="7468" xr:uid="{00000000-0005-0000-0000-0000800D0000}"/>
    <cellStyle name="Input 2 6 16 4" xfId="3288" xr:uid="{00000000-0005-0000-0000-0000810D0000}"/>
    <cellStyle name="Input 2 6 17" xfId="1028" xr:uid="{00000000-0005-0000-0000-0000820D0000}"/>
    <cellStyle name="Input 2 6 17 2" xfId="5571" xr:uid="{00000000-0005-0000-0000-0000830D0000}"/>
    <cellStyle name="Input 2 6 17 3" xfId="7469" xr:uid="{00000000-0005-0000-0000-0000840D0000}"/>
    <cellStyle name="Input 2 6 17 4" xfId="3289" xr:uid="{00000000-0005-0000-0000-0000850D0000}"/>
    <cellStyle name="Input 2 6 18" xfId="1029" xr:uid="{00000000-0005-0000-0000-0000860D0000}"/>
    <cellStyle name="Input 2 6 18 2" xfId="5572" xr:uid="{00000000-0005-0000-0000-0000870D0000}"/>
    <cellStyle name="Input 2 6 18 3" xfId="7470" xr:uid="{00000000-0005-0000-0000-0000880D0000}"/>
    <cellStyle name="Input 2 6 18 4" xfId="3290" xr:uid="{00000000-0005-0000-0000-0000890D0000}"/>
    <cellStyle name="Input 2 6 19" xfId="1030" xr:uid="{00000000-0005-0000-0000-00008A0D0000}"/>
    <cellStyle name="Input 2 6 19 2" xfId="5573" xr:uid="{00000000-0005-0000-0000-00008B0D0000}"/>
    <cellStyle name="Input 2 6 19 3" xfId="7471" xr:uid="{00000000-0005-0000-0000-00008C0D0000}"/>
    <cellStyle name="Input 2 6 19 4" xfId="3291" xr:uid="{00000000-0005-0000-0000-00008D0D0000}"/>
    <cellStyle name="Input 2 6 2" xfId="1031" xr:uid="{00000000-0005-0000-0000-00008E0D0000}"/>
    <cellStyle name="Input 2 6 2 2" xfId="5574" xr:uid="{00000000-0005-0000-0000-00008F0D0000}"/>
    <cellStyle name="Input 2 6 2 3" xfId="7472" xr:uid="{00000000-0005-0000-0000-0000900D0000}"/>
    <cellStyle name="Input 2 6 2 4" xfId="3292" xr:uid="{00000000-0005-0000-0000-0000910D0000}"/>
    <cellStyle name="Input 2 6 20" xfId="1032" xr:uid="{00000000-0005-0000-0000-0000920D0000}"/>
    <cellStyle name="Input 2 6 20 2" xfId="5575" xr:uid="{00000000-0005-0000-0000-0000930D0000}"/>
    <cellStyle name="Input 2 6 20 3" xfId="7473" xr:uid="{00000000-0005-0000-0000-0000940D0000}"/>
    <cellStyle name="Input 2 6 20 4" xfId="3293" xr:uid="{00000000-0005-0000-0000-0000950D0000}"/>
    <cellStyle name="Input 2 6 21" xfId="1033" xr:uid="{00000000-0005-0000-0000-0000960D0000}"/>
    <cellStyle name="Input 2 6 21 2" xfId="5576" xr:uid="{00000000-0005-0000-0000-0000970D0000}"/>
    <cellStyle name="Input 2 6 21 3" xfId="7474" xr:uid="{00000000-0005-0000-0000-0000980D0000}"/>
    <cellStyle name="Input 2 6 21 4" xfId="3294" xr:uid="{00000000-0005-0000-0000-0000990D0000}"/>
    <cellStyle name="Input 2 6 22" xfId="1034" xr:uid="{00000000-0005-0000-0000-00009A0D0000}"/>
    <cellStyle name="Input 2 6 22 2" xfId="5577" xr:uid="{00000000-0005-0000-0000-00009B0D0000}"/>
    <cellStyle name="Input 2 6 22 3" xfId="7475" xr:uid="{00000000-0005-0000-0000-00009C0D0000}"/>
    <cellStyle name="Input 2 6 22 4" xfId="3295" xr:uid="{00000000-0005-0000-0000-00009D0D0000}"/>
    <cellStyle name="Input 2 6 23" xfId="1035" xr:uid="{00000000-0005-0000-0000-00009E0D0000}"/>
    <cellStyle name="Input 2 6 23 2" xfId="5578" xr:uid="{00000000-0005-0000-0000-00009F0D0000}"/>
    <cellStyle name="Input 2 6 23 3" xfId="7476" xr:uid="{00000000-0005-0000-0000-0000A00D0000}"/>
    <cellStyle name="Input 2 6 23 4" xfId="3296" xr:uid="{00000000-0005-0000-0000-0000A10D0000}"/>
    <cellStyle name="Input 2 6 24" xfId="5563" xr:uid="{00000000-0005-0000-0000-0000A20D0000}"/>
    <cellStyle name="Input 2 6 25" xfId="7461" xr:uid="{00000000-0005-0000-0000-0000A30D0000}"/>
    <cellStyle name="Input 2 6 26" xfId="3281" xr:uid="{00000000-0005-0000-0000-0000A40D0000}"/>
    <cellStyle name="Input 2 6 3" xfId="1036" xr:uid="{00000000-0005-0000-0000-0000A50D0000}"/>
    <cellStyle name="Input 2 6 3 2" xfId="5579" xr:uid="{00000000-0005-0000-0000-0000A60D0000}"/>
    <cellStyle name="Input 2 6 3 3" xfId="7477" xr:uid="{00000000-0005-0000-0000-0000A70D0000}"/>
    <cellStyle name="Input 2 6 3 4" xfId="3297" xr:uid="{00000000-0005-0000-0000-0000A80D0000}"/>
    <cellStyle name="Input 2 6 4" xfId="1037" xr:uid="{00000000-0005-0000-0000-0000A90D0000}"/>
    <cellStyle name="Input 2 6 4 2" xfId="5580" xr:uid="{00000000-0005-0000-0000-0000AA0D0000}"/>
    <cellStyle name="Input 2 6 4 3" xfId="7478" xr:uid="{00000000-0005-0000-0000-0000AB0D0000}"/>
    <cellStyle name="Input 2 6 4 4" xfId="3298" xr:uid="{00000000-0005-0000-0000-0000AC0D0000}"/>
    <cellStyle name="Input 2 6 5" xfId="1038" xr:uid="{00000000-0005-0000-0000-0000AD0D0000}"/>
    <cellStyle name="Input 2 6 5 2" xfId="5581" xr:uid="{00000000-0005-0000-0000-0000AE0D0000}"/>
    <cellStyle name="Input 2 6 5 3" xfId="7479" xr:uid="{00000000-0005-0000-0000-0000AF0D0000}"/>
    <cellStyle name="Input 2 6 5 4" xfId="3299" xr:uid="{00000000-0005-0000-0000-0000B00D0000}"/>
    <cellStyle name="Input 2 6 6" xfId="1039" xr:uid="{00000000-0005-0000-0000-0000B10D0000}"/>
    <cellStyle name="Input 2 6 6 2" xfId="5582" xr:uid="{00000000-0005-0000-0000-0000B20D0000}"/>
    <cellStyle name="Input 2 6 6 3" xfId="7480" xr:uid="{00000000-0005-0000-0000-0000B30D0000}"/>
    <cellStyle name="Input 2 6 6 4" xfId="3300" xr:uid="{00000000-0005-0000-0000-0000B40D0000}"/>
    <cellStyle name="Input 2 6 7" xfId="1040" xr:uid="{00000000-0005-0000-0000-0000B50D0000}"/>
    <cellStyle name="Input 2 6 7 2" xfId="5583" xr:uid="{00000000-0005-0000-0000-0000B60D0000}"/>
    <cellStyle name="Input 2 6 7 3" xfId="7481" xr:uid="{00000000-0005-0000-0000-0000B70D0000}"/>
    <cellStyle name="Input 2 6 7 4" xfId="3301" xr:uid="{00000000-0005-0000-0000-0000B80D0000}"/>
    <cellStyle name="Input 2 6 8" xfId="1041" xr:uid="{00000000-0005-0000-0000-0000B90D0000}"/>
    <cellStyle name="Input 2 6 8 2" xfId="5584" xr:uid="{00000000-0005-0000-0000-0000BA0D0000}"/>
    <cellStyle name="Input 2 6 8 3" xfId="7482" xr:uid="{00000000-0005-0000-0000-0000BB0D0000}"/>
    <cellStyle name="Input 2 6 8 4" xfId="3302" xr:uid="{00000000-0005-0000-0000-0000BC0D0000}"/>
    <cellStyle name="Input 2 6 9" xfId="1042" xr:uid="{00000000-0005-0000-0000-0000BD0D0000}"/>
    <cellStyle name="Input 2 6 9 2" xfId="5585" xr:uid="{00000000-0005-0000-0000-0000BE0D0000}"/>
    <cellStyle name="Input 2 6 9 3" xfId="7483" xr:uid="{00000000-0005-0000-0000-0000BF0D0000}"/>
    <cellStyle name="Input 2 6 9 4" xfId="3303" xr:uid="{00000000-0005-0000-0000-0000C00D0000}"/>
    <cellStyle name="Input 2 7" xfId="1043" xr:uid="{00000000-0005-0000-0000-0000C10D0000}"/>
    <cellStyle name="Input 2 7 10" xfId="1044" xr:uid="{00000000-0005-0000-0000-0000C20D0000}"/>
    <cellStyle name="Input 2 7 10 2" xfId="5587" xr:uid="{00000000-0005-0000-0000-0000C30D0000}"/>
    <cellStyle name="Input 2 7 10 3" xfId="7485" xr:uid="{00000000-0005-0000-0000-0000C40D0000}"/>
    <cellStyle name="Input 2 7 10 4" xfId="3305" xr:uid="{00000000-0005-0000-0000-0000C50D0000}"/>
    <cellStyle name="Input 2 7 11" xfId="1045" xr:uid="{00000000-0005-0000-0000-0000C60D0000}"/>
    <cellStyle name="Input 2 7 11 2" xfId="5588" xr:uid="{00000000-0005-0000-0000-0000C70D0000}"/>
    <cellStyle name="Input 2 7 11 3" xfId="7486" xr:uid="{00000000-0005-0000-0000-0000C80D0000}"/>
    <cellStyle name="Input 2 7 11 4" xfId="3306" xr:uid="{00000000-0005-0000-0000-0000C90D0000}"/>
    <cellStyle name="Input 2 7 12" xfId="1046" xr:uid="{00000000-0005-0000-0000-0000CA0D0000}"/>
    <cellStyle name="Input 2 7 12 2" xfId="5589" xr:uid="{00000000-0005-0000-0000-0000CB0D0000}"/>
    <cellStyle name="Input 2 7 12 3" xfId="7487" xr:uid="{00000000-0005-0000-0000-0000CC0D0000}"/>
    <cellStyle name="Input 2 7 12 4" xfId="3307" xr:uid="{00000000-0005-0000-0000-0000CD0D0000}"/>
    <cellStyle name="Input 2 7 13" xfId="1047" xr:uid="{00000000-0005-0000-0000-0000CE0D0000}"/>
    <cellStyle name="Input 2 7 13 2" xfId="5590" xr:uid="{00000000-0005-0000-0000-0000CF0D0000}"/>
    <cellStyle name="Input 2 7 13 3" xfId="7488" xr:uid="{00000000-0005-0000-0000-0000D00D0000}"/>
    <cellStyle name="Input 2 7 13 4" xfId="3308" xr:uid="{00000000-0005-0000-0000-0000D10D0000}"/>
    <cellStyle name="Input 2 7 14" xfId="1048" xr:uid="{00000000-0005-0000-0000-0000D20D0000}"/>
    <cellStyle name="Input 2 7 14 2" xfId="5591" xr:uid="{00000000-0005-0000-0000-0000D30D0000}"/>
    <cellStyle name="Input 2 7 14 3" xfId="7489" xr:uid="{00000000-0005-0000-0000-0000D40D0000}"/>
    <cellStyle name="Input 2 7 14 4" xfId="3309" xr:uid="{00000000-0005-0000-0000-0000D50D0000}"/>
    <cellStyle name="Input 2 7 15" xfId="1049" xr:uid="{00000000-0005-0000-0000-0000D60D0000}"/>
    <cellStyle name="Input 2 7 15 2" xfId="5592" xr:uid="{00000000-0005-0000-0000-0000D70D0000}"/>
    <cellStyle name="Input 2 7 15 3" xfId="7490" xr:uid="{00000000-0005-0000-0000-0000D80D0000}"/>
    <cellStyle name="Input 2 7 15 4" xfId="3310" xr:uid="{00000000-0005-0000-0000-0000D90D0000}"/>
    <cellStyle name="Input 2 7 16" xfId="1050" xr:uid="{00000000-0005-0000-0000-0000DA0D0000}"/>
    <cellStyle name="Input 2 7 16 2" xfId="5593" xr:uid="{00000000-0005-0000-0000-0000DB0D0000}"/>
    <cellStyle name="Input 2 7 16 3" xfId="7491" xr:uid="{00000000-0005-0000-0000-0000DC0D0000}"/>
    <cellStyle name="Input 2 7 16 4" xfId="3311" xr:uid="{00000000-0005-0000-0000-0000DD0D0000}"/>
    <cellStyle name="Input 2 7 17" xfId="1051" xr:uid="{00000000-0005-0000-0000-0000DE0D0000}"/>
    <cellStyle name="Input 2 7 17 2" xfId="5594" xr:uid="{00000000-0005-0000-0000-0000DF0D0000}"/>
    <cellStyle name="Input 2 7 17 3" xfId="7492" xr:uid="{00000000-0005-0000-0000-0000E00D0000}"/>
    <cellStyle name="Input 2 7 17 4" xfId="3312" xr:uid="{00000000-0005-0000-0000-0000E10D0000}"/>
    <cellStyle name="Input 2 7 18" xfId="1052" xr:uid="{00000000-0005-0000-0000-0000E20D0000}"/>
    <cellStyle name="Input 2 7 18 2" xfId="5595" xr:uid="{00000000-0005-0000-0000-0000E30D0000}"/>
    <cellStyle name="Input 2 7 18 3" xfId="7493" xr:uid="{00000000-0005-0000-0000-0000E40D0000}"/>
    <cellStyle name="Input 2 7 18 4" xfId="3313" xr:uid="{00000000-0005-0000-0000-0000E50D0000}"/>
    <cellStyle name="Input 2 7 19" xfId="1053" xr:uid="{00000000-0005-0000-0000-0000E60D0000}"/>
    <cellStyle name="Input 2 7 19 2" xfId="5596" xr:uid="{00000000-0005-0000-0000-0000E70D0000}"/>
    <cellStyle name="Input 2 7 19 3" xfId="7494" xr:uid="{00000000-0005-0000-0000-0000E80D0000}"/>
    <cellStyle name="Input 2 7 19 4" xfId="3314" xr:uid="{00000000-0005-0000-0000-0000E90D0000}"/>
    <cellStyle name="Input 2 7 2" xfId="1054" xr:uid="{00000000-0005-0000-0000-0000EA0D0000}"/>
    <cellStyle name="Input 2 7 2 2" xfId="5597" xr:uid="{00000000-0005-0000-0000-0000EB0D0000}"/>
    <cellStyle name="Input 2 7 2 3" xfId="7495" xr:uid="{00000000-0005-0000-0000-0000EC0D0000}"/>
    <cellStyle name="Input 2 7 2 4" xfId="3315" xr:uid="{00000000-0005-0000-0000-0000ED0D0000}"/>
    <cellStyle name="Input 2 7 20" xfId="1055" xr:uid="{00000000-0005-0000-0000-0000EE0D0000}"/>
    <cellStyle name="Input 2 7 20 2" xfId="5598" xr:uid="{00000000-0005-0000-0000-0000EF0D0000}"/>
    <cellStyle name="Input 2 7 20 3" xfId="7496" xr:uid="{00000000-0005-0000-0000-0000F00D0000}"/>
    <cellStyle name="Input 2 7 20 4" xfId="3316" xr:uid="{00000000-0005-0000-0000-0000F10D0000}"/>
    <cellStyle name="Input 2 7 21" xfId="1056" xr:uid="{00000000-0005-0000-0000-0000F20D0000}"/>
    <cellStyle name="Input 2 7 21 2" xfId="5599" xr:uid="{00000000-0005-0000-0000-0000F30D0000}"/>
    <cellStyle name="Input 2 7 21 3" xfId="7497" xr:uid="{00000000-0005-0000-0000-0000F40D0000}"/>
    <cellStyle name="Input 2 7 21 4" xfId="3317" xr:uid="{00000000-0005-0000-0000-0000F50D0000}"/>
    <cellStyle name="Input 2 7 22" xfId="1057" xr:uid="{00000000-0005-0000-0000-0000F60D0000}"/>
    <cellStyle name="Input 2 7 22 2" xfId="5600" xr:uid="{00000000-0005-0000-0000-0000F70D0000}"/>
    <cellStyle name="Input 2 7 22 3" xfId="7498" xr:uid="{00000000-0005-0000-0000-0000F80D0000}"/>
    <cellStyle name="Input 2 7 22 4" xfId="3318" xr:uid="{00000000-0005-0000-0000-0000F90D0000}"/>
    <cellStyle name="Input 2 7 23" xfId="1058" xr:uid="{00000000-0005-0000-0000-0000FA0D0000}"/>
    <cellStyle name="Input 2 7 23 2" xfId="5601" xr:uid="{00000000-0005-0000-0000-0000FB0D0000}"/>
    <cellStyle name="Input 2 7 23 3" xfId="7499" xr:uid="{00000000-0005-0000-0000-0000FC0D0000}"/>
    <cellStyle name="Input 2 7 23 4" xfId="3319" xr:uid="{00000000-0005-0000-0000-0000FD0D0000}"/>
    <cellStyle name="Input 2 7 24" xfId="5586" xr:uid="{00000000-0005-0000-0000-0000FE0D0000}"/>
    <cellStyle name="Input 2 7 25" xfId="7484" xr:uid="{00000000-0005-0000-0000-0000FF0D0000}"/>
    <cellStyle name="Input 2 7 26" xfId="3304" xr:uid="{00000000-0005-0000-0000-0000000E0000}"/>
    <cellStyle name="Input 2 7 3" xfId="1059" xr:uid="{00000000-0005-0000-0000-0000010E0000}"/>
    <cellStyle name="Input 2 7 3 2" xfId="5602" xr:uid="{00000000-0005-0000-0000-0000020E0000}"/>
    <cellStyle name="Input 2 7 3 3" xfId="7500" xr:uid="{00000000-0005-0000-0000-0000030E0000}"/>
    <cellStyle name="Input 2 7 3 4" xfId="3320" xr:uid="{00000000-0005-0000-0000-0000040E0000}"/>
    <cellStyle name="Input 2 7 4" xfId="1060" xr:uid="{00000000-0005-0000-0000-0000050E0000}"/>
    <cellStyle name="Input 2 7 4 2" xfId="5603" xr:uid="{00000000-0005-0000-0000-0000060E0000}"/>
    <cellStyle name="Input 2 7 4 3" xfId="7501" xr:uid="{00000000-0005-0000-0000-0000070E0000}"/>
    <cellStyle name="Input 2 7 4 4" xfId="3321" xr:uid="{00000000-0005-0000-0000-0000080E0000}"/>
    <cellStyle name="Input 2 7 5" xfId="1061" xr:uid="{00000000-0005-0000-0000-0000090E0000}"/>
    <cellStyle name="Input 2 7 5 2" xfId="5604" xr:uid="{00000000-0005-0000-0000-00000A0E0000}"/>
    <cellStyle name="Input 2 7 5 3" xfId="7502" xr:uid="{00000000-0005-0000-0000-00000B0E0000}"/>
    <cellStyle name="Input 2 7 5 4" xfId="3322" xr:uid="{00000000-0005-0000-0000-00000C0E0000}"/>
    <cellStyle name="Input 2 7 6" xfId="1062" xr:uid="{00000000-0005-0000-0000-00000D0E0000}"/>
    <cellStyle name="Input 2 7 6 2" xfId="5605" xr:uid="{00000000-0005-0000-0000-00000E0E0000}"/>
    <cellStyle name="Input 2 7 6 3" xfId="7503" xr:uid="{00000000-0005-0000-0000-00000F0E0000}"/>
    <cellStyle name="Input 2 7 6 4" xfId="3323" xr:uid="{00000000-0005-0000-0000-0000100E0000}"/>
    <cellStyle name="Input 2 7 7" xfId="1063" xr:uid="{00000000-0005-0000-0000-0000110E0000}"/>
    <cellStyle name="Input 2 7 7 2" xfId="5606" xr:uid="{00000000-0005-0000-0000-0000120E0000}"/>
    <cellStyle name="Input 2 7 7 3" xfId="7504" xr:uid="{00000000-0005-0000-0000-0000130E0000}"/>
    <cellStyle name="Input 2 7 7 4" xfId="3324" xr:uid="{00000000-0005-0000-0000-0000140E0000}"/>
    <cellStyle name="Input 2 7 8" xfId="1064" xr:uid="{00000000-0005-0000-0000-0000150E0000}"/>
    <cellStyle name="Input 2 7 8 2" xfId="5607" xr:uid="{00000000-0005-0000-0000-0000160E0000}"/>
    <cellStyle name="Input 2 7 8 3" xfId="7505" xr:uid="{00000000-0005-0000-0000-0000170E0000}"/>
    <cellStyle name="Input 2 7 8 4" xfId="3325" xr:uid="{00000000-0005-0000-0000-0000180E0000}"/>
    <cellStyle name="Input 2 7 9" xfId="1065" xr:uid="{00000000-0005-0000-0000-0000190E0000}"/>
    <cellStyle name="Input 2 7 9 2" xfId="5608" xr:uid="{00000000-0005-0000-0000-00001A0E0000}"/>
    <cellStyle name="Input 2 7 9 3" xfId="7506" xr:uid="{00000000-0005-0000-0000-00001B0E0000}"/>
    <cellStyle name="Input 2 7 9 4" xfId="3326" xr:uid="{00000000-0005-0000-0000-00001C0E0000}"/>
    <cellStyle name="Input 2 8" xfId="1066" xr:uid="{00000000-0005-0000-0000-00001D0E0000}"/>
    <cellStyle name="Input 2 8 10" xfId="1067" xr:uid="{00000000-0005-0000-0000-00001E0E0000}"/>
    <cellStyle name="Input 2 8 10 2" xfId="5610" xr:uid="{00000000-0005-0000-0000-00001F0E0000}"/>
    <cellStyle name="Input 2 8 10 3" xfId="7508" xr:uid="{00000000-0005-0000-0000-0000200E0000}"/>
    <cellStyle name="Input 2 8 10 4" xfId="3328" xr:uid="{00000000-0005-0000-0000-0000210E0000}"/>
    <cellStyle name="Input 2 8 11" xfId="1068" xr:uid="{00000000-0005-0000-0000-0000220E0000}"/>
    <cellStyle name="Input 2 8 11 2" xfId="5611" xr:uid="{00000000-0005-0000-0000-0000230E0000}"/>
    <cellStyle name="Input 2 8 11 3" xfId="7509" xr:uid="{00000000-0005-0000-0000-0000240E0000}"/>
    <cellStyle name="Input 2 8 11 4" xfId="3329" xr:uid="{00000000-0005-0000-0000-0000250E0000}"/>
    <cellStyle name="Input 2 8 12" xfId="1069" xr:uid="{00000000-0005-0000-0000-0000260E0000}"/>
    <cellStyle name="Input 2 8 12 2" xfId="5612" xr:uid="{00000000-0005-0000-0000-0000270E0000}"/>
    <cellStyle name="Input 2 8 12 3" xfId="7510" xr:uid="{00000000-0005-0000-0000-0000280E0000}"/>
    <cellStyle name="Input 2 8 12 4" xfId="3330" xr:uid="{00000000-0005-0000-0000-0000290E0000}"/>
    <cellStyle name="Input 2 8 13" xfId="1070" xr:uid="{00000000-0005-0000-0000-00002A0E0000}"/>
    <cellStyle name="Input 2 8 13 2" xfId="5613" xr:uid="{00000000-0005-0000-0000-00002B0E0000}"/>
    <cellStyle name="Input 2 8 13 3" xfId="7511" xr:uid="{00000000-0005-0000-0000-00002C0E0000}"/>
    <cellStyle name="Input 2 8 13 4" xfId="3331" xr:uid="{00000000-0005-0000-0000-00002D0E0000}"/>
    <cellStyle name="Input 2 8 14" xfId="1071" xr:uid="{00000000-0005-0000-0000-00002E0E0000}"/>
    <cellStyle name="Input 2 8 14 2" xfId="5614" xr:uid="{00000000-0005-0000-0000-00002F0E0000}"/>
    <cellStyle name="Input 2 8 14 3" xfId="7512" xr:uid="{00000000-0005-0000-0000-0000300E0000}"/>
    <cellStyle name="Input 2 8 14 4" xfId="3332" xr:uid="{00000000-0005-0000-0000-0000310E0000}"/>
    <cellStyle name="Input 2 8 15" xfId="1072" xr:uid="{00000000-0005-0000-0000-0000320E0000}"/>
    <cellStyle name="Input 2 8 15 2" xfId="5615" xr:uid="{00000000-0005-0000-0000-0000330E0000}"/>
    <cellStyle name="Input 2 8 15 3" xfId="7513" xr:uid="{00000000-0005-0000-0000-0000340E0000}"/>
    <cellStyle name="Input 2 8 15 4" xfId="3333" xr:uid="{00000000-0005-0000-0000-0000350E0000}"/>
    <cellStyle name="Input 2 8 16" xfId="1073" xr:uid="{00000000-0005-0000-0000-0000360E0000}"/>
    <cellStyle name="Input 2 8 16 2" xfId="5616" xr:uid="{00000000-0005-0000-0000-0000370E0000}"/>
    <cellStyle name="Input 2 8 16 3" xfId="7514" xr:uid="{00000000-0005-0000-0000-0000380E0000}"/>
    <cellStyle name="Input 2 8 16 4" xfId="3334" xr:uid="{00000000-0005-0000-0000-0000390E0000}"/>
    <cellStyle name="Input 2 8 17" xfId="1074" xr:uid="{00000000-0005-0000-0000-00003A0E0000}"/>
    <cellStyle name="Input 2 8 17 2" xfId="5617" xr:uid="{00000000-0005-0000-0000-00003B0E0000}"/>
    <cellStyle name="Input 2 8 17 3" xfId="7515" xr:uid="{00000000-0005-0000-0000-00003C0E0000}"/>
    <cellStyle name="Input 2 8 17 4" xfId="3335" xr:uid="{00000000-0005-0000-0000-00003D0E0000}"/>
    <cellStyle name="Input 2 8 18" xfId="1075" xr:uid="{00000000-0005-0000-0000-00003E0E0000}"/>
    <cellStyle name="Input 2 8 18 2" xfId="5618" xr:uid="{00000000-0005-0000-0000-00003F0E0000}"/>
    <cellStyle name="Input 2 8 18 3" xfId="7516" xr:uid="{00000000-0005-0000-0000-0000400E0000}"/>
    <cellStyle name="Input 2 8 18 4" xfId="3336" xr:uid="{00000000-0005-0000-0000-0000410E0000}"/>
    <cellStyle name="Input 2 8 19" xfId="1076" xr:uid="{00000000-0005-0000-0000-0000420E0000}"/>
    <cellStyle name="Input 2 8 19 2" xfId="5619" xr:uid="{00000000-0005-0000-0000-0000430E0000}"/>
    <cellStyle name="Input 2 8 19 3" xfId="7517" xr:uid="{00000000-0005-0000-0000-0000440E0000}"/>
    <cellStyle name="Input 2 8 19 4" xfId="3337" xr:uid="{00000000-0005-0000-0000-0000450E0000}"/>
    <cellStyle name="Input 2 8 2" xfId="1077" xr:uid="{00000000-0005-0000-0000-0000460E0000}"/>
    <cellStyle name="Input 2 8 2 2" xfId="5620" xr:uid="{00000000-0005-0000-0000-0000470E0000}"/>
    <cellStyle name="Input 2 8 2 3" xfId="7518" xr:uid="{00000000-0005-0000-0000-0000480E0000}"/>
    <cellStyle name="Input 2 8 2 4" xfId="3338" xr:uid="{00000000-0005-0000-0000-0000490E0000}"/>
    <cellStyle name="Input 2 8 20" xfId="1078" xr:uid="{00000000-0005-0000-0000-00004A0E0000}"/>
    <cellStyle name="Input 2 8 20 2" xfId="5621" xr:uid="{00000000-0005-0000-0000-00004B0E0000}"/>
    <cellStyle name="Input 2 8 20 3" xfId="7519" xr:uid="{00000000-0005-0000-0000-00004C0E0000}"/>
    <cellStyle name="Input 2 8 20 4" xfId="3339" xr:uid="{00000000-0005-0000-0000-00004D0E0000}"/>
    <cellStyle name="Input 2 8 21" xfId="1079" xr:uid="{00000000-0005-0000-0000-00004E0E0000}"/>
    <cellStyle name="Input 2 8 21 2" xfId="5622" xr:uid="{00000000-0005-0000-0000-00004F0E0000}"/>
    <cellStyle name="Input 2 8 21 3" xfId="7520" xr:uid="{00000000-0005-0000-0000-0000500E0000}"/>
    <cellStyle name="Input 2 8 21 4" xfId="3340" xr:uid="{00000000-0005-0000-0000-0000510E0000}"/>
    <cellStyle name="Input 2 8 22" xfId="1080" xr:uid="{00000000-0005-0000-0000-0000520E0000}"/>
    <cellStyle name="Input 2 8 22 2" xfId="5623" xr:uid="{00000000-0005-0000-0000-0000530E0000}"/>
    <cellStyle name="Input 2 8 22 3" xfId="7521" xr:uid="{00000000-0005-0000-0000-0000540E0000}"/>
    <cellStyle name="Input 2 8 22 4" xfId="3341" xr:uid="{00000000-0005-0000-0000-0000550E0000}"/>
    <cellStyle name="Input 2 8 23" xfId="1081" xr:uid="{00000000-0005-0000-0000-0000560E0000}"/>
    <cellStyle name="Input 2 8 23 2" xfId="5624" xr:uid="{00000000-0005-0000-0000-0000570E0000}"/>
    <cellStyle name="Input 2 8 23 3" xfId="7522" xr:uid="{00000000-0005-0000-0000-0000580E0000}"/>
    <cellStyle name="Input 2 8 23 4" xfId="3342" xr:uid="{00000000-0005-0000-0000-0000590E0000}"/>
    <cellStyle name="Input 2 8 24" xfId="5609" xr:uid="{00000000-0005-0000-0000-00005A0E0000}"/>
    <cellStyle name="Input 2 8 25" xfId="7507" xr:uid="{00000000-0005-0000-0000-00005B0E0000}"/>
    <cellStyle name="Input 2 8 26" xfId="3327" xr:uid="{00000000-0005-0000-0000-00005C0E0000}"/>
    <cellStyle name="Input 2 8 3" xfId="1082" xr:uid="{00000000-0005-0000-0000-00005D0E0000}"/>
    <cellStyle name="Input 2 8 3 2" xfId="5625" xr:uid="{00000000-0005-0000-0000-00005E0E0000}"/>
    <cellStyle name="Input 2 8 3 3" xfId="7523" xr:uid="{00000000-0005-0000-0000-00005F0E0000}"/>
    <cellStyle name="Input 2 8 3 4" xfId="3343" xr:uid="{00000000-0005-0000-0000-0000600E0000}"/>
    <cellStyle name="Input 2 8 4" xfId="1083" xr:uid="{00000000-0005-0000-0000-0000610E0000}"/>
    <cellStyle name="Input 2 8 4 2" xfId="5626" xr:uid="{00000000-0005-0000-0000-0000620E0000}"/>
    <cellStyle name="Input 2 8 4 3" xfId="7524" xr:uid="{00000000-0005-0000-0000-0000630E0000}"/>
    <cellStyle name="Input 2 8 4 4" xfId="3344" xr:uid="{00000000-0005-0000-0000-0000640E0000}"/>
    <cellStyle name="Input 2 8 5" xfId="1084" xr:uid="{00000000-0005-0000-0000-0000650E0000}"/>
    <cellStyle name="Input 2 8 5 2" xfId="5627" xr:uid="{00000000-0005-0000-0000-0000660E0000}"/>
    <cellStyle name="Input 2 8 5 3" xfId="7525" xr:uid="{00000000-0005-0000-0000-0000670E0000}"/>
    <cellStyle name="Input 2 8 5 4" xfId="3345" xr:uid="{00000000-0005-0000-0000-0000680E0000}"/>
    <cellStyle name="Input 2 8 6" xfId="1085" xr:uid="{00000000-0005-0000-0000-0000690E0000}"/>
    <cellStyle name="Input 2 8 6 2" xfId="5628" xr:uid="{00000000-0005-0000-0000-00006A0E0000}"/>
    <cellStyle name="Input 2 8 6 3" xfId="7526" xr:uid="{00000000-0005-0000-0000-00006B0E0000}"/>
    <cellStyle name="Input 2 8 6 4" xfId="3346" xr:uid="{00000000-0005-0000-0000-00006C0E0000}"/>
    <cellStyle name="Input 2 8 7" xfId="1086" xr:uid="{00000000-0005-0000-0000-00006D0E0000}"/>
    <cellStyle name="Input 2 8 7 2" xfId="5629" xr:uid="{00000000-0005-0000-0000-00006E0E0000}"/>
    <cellStyle name="Input 2 8 7 3" xfId="7527" xr:uid="{00000000-0005-0000-0000-00006F0E0000}"/>
    <cellStyle name="Input 2 8 7 4" xfId="3347" xr:uid="{00000000-0005-0000-0000-0000700E0000}"/>
    <cellStyle name="Input 2 8 8" xfId="1087" xr:uid="{00000000-0005-0000-0000-0000710E0000}"/>
    <cellStyle name="Input 2 8 8 2" xfId="5630" xr:uid="{00000000-0005-0000-0000-0000720E0000}"/>
    <cellStyle name="Input 2 8 8 3" xfId="7528" xr:uid="{00000000-0005-0000-0000-0000730E0000}"/>
    <cellStyle name="Input 2 8 8 4" xfId="3348" xr:uid="{00000000-0005-0000-0000-0000740E0000}"/>
    <cellStyle name="Input 2 8 9" xfId="1088" xr:uid="{00000000-0005-0000-0000-0000750E0000}"/>
    <cellStyle name="Input 2 8 9 2" xfId="5631" xr:uid="{00000000-0005-0000-0000-0000760E0000}"/>
    <cellStyle name="Input 2 8 9 3" xfId="7529" xr:uid="{00000000-0005-0000-0000-0000770E0000}"/>
    <cellStyle name="Input 2 8 9 4" xfId="3349" xr:uid="{00000000-0005-0000-0000-0000780E0000}"/>
    <cellStyle name="Input 2 9" xfId="1089" xr:uid="{00000000-0005-0000-0000-0000790E0000}"/>
    <cellStyle name="Input 2 9 10" xfId="1090" xr:uid="{00000000-0005-0000-0000-00007A0E0000}"/>
    <cellStyle name="Input 2 9 10 2" xfId="5633" xr:uid="{00000000-0005-0000-0000-00007B0E0000}"/>
    <cellStyle name="Input 2 9 10 3" xfId="7531" xr:uid="{00000000-0005-0000-0000-00007C0E0000}"/>
    <cellStyle name="Input 2 9 10 4" xfId="3351" xr:uid="{00000000-0005-0000-0000-00007D0E0000}"/>
    <cellStyle name="Input 2 9 11" xfId="1091" xr:uid="{00000000-0005-0000-0000-00007E0E0000}"/>
    <cellStyle name="Input 2 9 11 2" xfId="5634" xr:uid="{00000000-0005-0000-0000-00007F0E0000}"/>
    <cellStyle name="Input 2 9 11 3" xfId="7532" xr:uid="{00000000-0005-0000-0000-0000800E0000}"/>
    <cellStyle name="Input 2 9 11 4" xfId="3352" xr:uid="{00000000-0005-0000-0000-0000810E0000}"/>
    <cellStyle name="Input 2 9 12" xfId="1092" xr:uid="{00000000-0005-0000-0000-0000820E0000}"/>
    <cellStyle name="Input 2 9 12 2" xfId="5635" xr:uid="{00000000-0005-0000-0000-0000830E0000}"/>
    <cellStyle name="Input 2 9 12 3" xfId="7533" xr:uid="{00000000-0005-0000-0000-0000840E0000}"/>
    <cellStyle name="Input 2 9 12 4" xfId="3353" xr:uid="{00000000-0005-0000-0000-0000850E0000}"/>
    <cellStyle name="Input 2 9 13" xfId="1093" xr:uid="{00000000-0005-0000-0000-0000860E0000}"/>
    <cellStyle name="Input 2 9 13 2" xfId="5636" xr:uid="{00000000-0005-0000-0000-0000870E0000}"/>
    <cellStyle name="Input 2 9 13 3" xfId="7534" xr:uid="{00000000-0005-0000-0000-0000880E0000}"/>
    <cellStyle name="Input 2 9 13 4" xfId="3354" xr:uid="{00000000-0005-0000-0000-0000890E0000}"/>
    <cellStyle name="Input 2 9 14" xfId="1094" xr:uid="{00000000-0005-0000-0000-00008A0E0000}"/>
    <cellStyle name="Input 2 9 14 2" xfId="5637" xr:uid="{00000000-0005-0000-0000-00008B0E0000}"/>
    <cellStyle name="Input 2 9 14 3" xfId="7535" xr:uid="{00000000-0005-0000-0000-00008C0E0000}"/>
    <cellStyle name="Input 2 9 14 4" xfId="3355" xr:uid="{00000000-0005-0000-0000-00008D0E0000}"/>
    <cellStyle name="Input 2 9 15" xfId="1095" xr:uid="{00000000-0005-0000-0000-00008E0E0000}"/>
    <cellStyle name="Input 2 9 15 2" xfId="5638" xr:uid="{00000000-0005-0000-0000-00008F0E0000}"/>
    <cellStyle name="Input 2 9 15 3" xfId="7536" xr:uid="{00000000-0005-0000-0000-0000900E0000}"/>
    <cellStyle name="Input 2 9 15 4" xfId="3356" xr:uid="{00000000-0005-0000-0000-0000910E0000}"/>
    <cellStyle name="Input 2 9 16" xfId="1096" xr:uid="{00000000-0005-0000-0000-0000920E0000}"/>
    <cellStyle name="Input 2 9 16 2" xfId="5639" xr:uid="{00000000-0005-0000-0000-0000930E0000}"/>
    <cellStyle name="Input 2 9 16 3" xfId="7537" xr:uid="{00000000-0005-0000-0000-0000940E0000}"/>
    <cellStyle name="Input 2 9 16 4" xfId="3357" xr:uid="{00000000-0005-0000-0000-0000950E0000}"/>
    <cellStyle name="Input 2 9 17" xfId="1097" xr:uid="{00000000-0005-0000-0000-0000960E0000}"/>
    <cellStyle name="Input 2 9 17 2" xfId="5640" xr:uid="{00000000-0005-0000-0000-0000970E0000}"/>
    <cellStyle name="Input 2 9 17 3" xfId="7538" xr:uid="{00000000-0005-0000-0000-0000980E0000}"/>
    <cellStyle name="Input 2 9 17 4" xfId="3358" xr:uid="{00000000-0005-0000-0000-0000990E0000}"/>
    <cellStyle name="Input 2 9 18" xfId="1098" xr:uid="{00000000-0005-0000-0000-00009A0E0000}"/>
    <cellStyle name="Input 2 9 18 2" xfId="5641" xr:uid="{00000000-0005-0000-0000-00009B0E0000}"/>
    <cellStyle name="Input 2 9 18 3" xfId="7539" xr:uid="{00000000-0005-0000-0000-00009C0E0000}"/>
    <cellStyle name="Input 2 9 18 4" xfId="3359" xr:uid="{00000000-0005-0000-0000-00009D0E0000}"/>
    <cellStyle name="Input 2 9 19" xfId="1099" xr:uid="{00000000-0005-0000-0000-00009E0E0000}"/>
    <cellStyle name="Input 2 9 19 2" xfId="5642" xr:uid="{00000000-0005-0000-0000-00009F0E0000}"/>
    <cellStyle name="Input 2 9 19 3" xfId="7540" xr:uid="{00000000-0005-0000-0000-0000A00E0000}"/>
    <cellStyle name="Input 2 9 19 4" xfId="3360" xr:uid="{00000000-0005-0000-0000-0000A10E0000}"/>
    <cellStyle name="Input 2 9 2" xfId="1100" xr:uid="{00000000-0005-0000-0000-0000A20E0000}"/>
    <cellStyle name="Input 2 9 2 2" xfId="5643" xr:uid="{00000000-0005-0000-0000-0000A30E0000}"/>
    <cellStyle name="Input 2 9 2 3" xfId="7541" xr:uid="{00000000-0005-0000-0000-0000A40E0000}"/>
    <cellStyle name="Input 2 9 2 4" xfId="3361" xr:uid="{00000000-0005-0000-0000-0000A50E0000}"/>
    <cellStyle name="Input 2 9 20" xfId="1101" xr:uid="{00000000-0005-0000-0000-0000A60E0000}"/>
    <cellStyle name="Input 2 9 20 2" xfId="5644" xr:uid="{00000000-0005-0000-0000-0000A70E0000}"/>
    <cellStyle name="Input 2 9 20 3" xfId="7542" xr:uid="{00000000-0005-0000-0000-0000A80E0000}"/>
    <cellStyle name="Input 2 9 20 4" xfId="3362" xr:uid="{00000000-0005-0000-0000-0000A90E0000}"/>
    <cellStyle name="Input 2 9 21" xfId="1102" xr:uid="{00000000-0005-0000-0000-0000AA0E0000}"/>
    <cellStyle name="Input 2 9 21 2" xfId="5645" xr:uid="{00000000-0005-0000-0000-0000AB0E0000}"/>
    <cellStyle name="Input 2 9 21 3" xfId="7543" xr:uid="{00000000-0005-0000-0000-0000AC0E0000}"/>
    <cellStyle name="Input 2 9 21 4" xfId="3363" xr:uid="{00000000-0005-0000-0000-0000AD0E0000}"/>
    <cellStyle name="Input 2 9 22" xfId="1103" xr:uid="{00000000-0005-0000-0000-0000AE0E0000}"/>
    <cellStyle name="Input 2 9 22 2" xfId="5646" xr:uid="{00000000-0005-0000-0000-0000AF0E0000}"/>
    <cellStyle name="Input 2 9 22 3" xfId="7544" xr:uid="{00000000-0005-0000-0000-0000B00E0000}"/>
    <cellStyle name="Input 2 9 22 4" xfId="3364" xr:uid="{00000000-0005-0000-0000-0000B10E0000}"/>
    <cellStyle name="Input 2 9 23" xfId="1104" xr:uid="{00000000-0005-0000-0000-0000B20E0000}"/>
    <cellStyle name="Input 2 9 23 2" xfId="5647" xr:uid="{00000000-0005-0000-0000-0000B30E0000}"/>
    <cellStyle name="Input 2 9 23 3" xfId="7545" xr:uid="{00000000-0005-0000-0000-0000B40E0000}"/>
    <cellStyle name="Input 2 9 23 4" xfId="3365" xr:uid="{00000000-0005-0000-0000-0000B50E0000}"/>
    <cellStyle name="Input 2 9 24" xfId="5632" xr:uid="{00000000-0005-0000-0000-0000B60E0000}"/>
    <cellStyle name="Input 2 9 25" xfId="7530" xr:uid="{00000000-0005-0000-0000-0000B70E0000}"/>
    <cellStyle name="Input 2 9 26" xfId="3350" xr:uid="{00000000-0005-0000-0000-0000B80E0000}"/>
    <cellStyle name="Input 2 9 3" xfId="1105" xr:uid="{00000000-0005-0000-0000-0000B90E0000}"/>
    <cellStyle name="Input 2 9 3 2" xfId="5648" xr:uid="{00000000-0005-0000-0000-0000BA0E0000}"/>
    <cellStyle name="Input 2 9 3 3" xfId="7546" xr:uid="{00000000-0005-0000-0000-0000BB0E0000}"/>
    <cellStyle name="Input 2 9 3 4" xfId="3366" xr:uid="{00000000-0005-0000-0000-0000BC0E0000}"/>
    <cellStyle name="Input 2 9 4" xfId="1106" xr:uid="{00000000-0005-0000-0000-0000BD0E0000}"/>
    <cellStyle name="Input 2 9 4 2" xfId="5649" xr:uid="{00000000-0005-0000-0000-0000BE0E0000}"/>
    <cellStyle name="Input 2 9 4 3" xfId="7547" xr:uid="{00000000-0005-0000-0000-0000BF0E0000}"/>
    <cellStyle name="Input 2 9 4 4" xfId="3367" xr:uid="{00000000-0005-0000-0000-0000C00E0000}"/>
    <cellStyle name="Input 2 9 5" xfId="1107" xr:uid="{00000000-0005-0000-0000-0000C10E0000}"/>
    <cellStyle name="Input 2 9 5 2" xfId="5650" xr:uid="{00000000-0005-0000-0000-0000C20E0000}"/>
    <cellStyle name="Input 2 9 5 3" xfId="7548" xr:uid="{00000000-0005-0000-0000-0000C30E0000}"/>
    <cellStyle name="Input 2 9 5 4" xfId="3368" xr:uid="{00000000-0005-0000-0000-0000C40E0000}"/>
    <cellStyle name="Input 2 9 6" xfId="1108" xr:uid="{00000000-0005-0000-0000-0000C50E0000}"/>
    <cellStyle name="Input 2 9 6 2" xfId="5651" xr:uid="{00000000-0005-0000-0000-0000C60E0000}"/>
    <cellStyle name="Input 2 9 6 3" xfId="7549" xr:uid="{00000000-0005-0000-0000-0000C70E0000}"/>
    <cellStyle name="Input 2 9 6 4" xfId="3369" xr:uid="{00000000-0005-0000-0000-0000C80E0000}"/>
    <cellStyle name="Input 2 9 7" xfId="1109" xr:uid="{00000000-0005-0000-0000-0000C90E0000}"/>
    <cellStyle name="Input 2 9 7 2" xfId="5652" xr:uid="{00000000-0005-0000-0000-0000CA0E0000}"/>
    <cellStyle name="Input 2 9 7 3" xfId="7550" xr:uid="{00000000-0005-0000-0000-0000CB0E0000}"/>
    <cellStyle name="Input 2 9 7 4" xfId="3370" xr:uid="{00000000-0005-0000-0000-0000CC0E0000}"/>
    <cellStyle name="Input 2 9 8" xfId="1110" xr:uid="{00000000-0005-0000-0000-0000CD0E0000}"/>
    <cellStyle name="Input 2 9 8 2" xfId="5653" xr:uid="{00000000-0005-0000-0000-0000CE0E0000}"/>
    <cellStyle name="Input 2 9 8 3" xfId="7551" xr:uid="{00000000-0005-0000-0000-0000CF0E0000}"/>
    <cellStyle name="Input 2 9 8 4" xfId="3371" xr:uid="{00000000-0005-0000-0000-0000D00E0000}"/>
    <cellStyle name="Input 2 9 9" xfId="1111" xr:uid="{00000000-0005-0000-0000-0000D10E0000}"/>
    <cellStyle name="Input 2 9 9 2" xfId="5654" xr:uid="{00000000-0005-0000-0000-0000D20E0000}"/>
    <cellStyle name="Input 2 9 9 3" xfId="7552" xr:uid="{00000000-0005-0000-0000-0000D30E0000}"/>
    <cellStyle name="Input 2 9 9 4" xfId="3372" xr:uid="{00000000-0005-0000-0000-0000D40E0000}"/>
    <cellStyle name="Input 3" xfId="6902" xr:uid="{00000000-0005-0000-0000-0000D50E0000}"/>
    <cellStyle name="Input 4" xfId="4637" xr:uid="{00000000-0005-0000-0000-0000D60E0000}"/>
    <cellStyle name="Input 5" xfId="6880" xr:uid="{00000000-0005-0000-0000-0000D70E0000}"/>
    <cellStyle name="Input 6" xfId="2452" xr:uid="{00000000-0005-0000-0000-0000D80E0000}"/>
    <cellStyle name="Komórka połączona" xfId="1112" xr:uid="{00000000-0005-0000-0000-0000D90E0000}"/>
    <cellStyle name="Komórka zaznaczona" xfId="1113" xr:uid="{00000000-0005-0000-0000-0000DA0E0000}"/>
    <cellStyle name="LineItemPrompt" xfId="40" xr:uid="{00000000-0005-0000-0000-0000DB0E0000}"/>
    <cellStyle name="LineItemValue" xfId="41" xr:uid="{00000000-0005-0000-0000-0000DC0E0000}"/>
    <cellStyle name="Linked Cell" xfId="42" builtinId="24" customBuiltin="1"/>
    <cellStyle name="Linked Cell 2" xfId="1114" xr:uid="{00000000-0005-0000-0000-0000DE0E0000}"/>
    <cellStyle name="Linked Cell 3" xfId="6905" xr:uid="{00000000-0005-0000-0000-0000DF0E0000}"/>
    <cellStyle name="Nagłówek 1" xfId="1115" xr:uid="{00000000-0005-0000-0000-0000E00E0000}"/>
    <cellStyle name="Nagłówek 2" xfId="1116" xr:uid="{00000000-0005-0000-0000-0000E10E0000}"/>
    <cellStyle name="Nagłówek 3" xfId="1117" xr:uid="{00000000-0005-0000-0000-0000E20E0000}"/>
    <cellStyle name="Nagłówek 3 2" xfId="1118" xr:uid="{00000000-0005-0000-0000-0000E30E0000}"/>
    <cellStyle name="Nagłówek 3 2 2" xfId="1119" xr:uid="{00000000-0005-0000-0000-0000E40E0000}"/>
    <cellStyle name="Nagłówek 3 2 3" xfId="1120" xr:uid="{00000000-0005-0000-0000-0000E50E0000}"/>
    <cellStyle name="Nagłówek 3 2 4" xfId="1121" xr:uid="{00000000-0005-0000-0000-0000E60E0000}"/>
    <cellStyle name="Nagłówek 3 2 5" xfId="1122" xr:uid="{00000000-0005-0000-0000-0000E70E0000}"/>
    <cellStyle name="Nagłówek 3 2 6" xfId="1123" xr:uid="{00000000-0005-0000-0000-0000E80E0000}"/>
    <cellStyle name="Nagłówek 3 2 7" xfId="1124" xr:uid="{00000000-0005-0000-0000-0000E90E0000}"/>
    <cellStyle name="Nagłówek 3 3" xfId="1125" xr:uid="{00000000-0005-0000-0000-0000EA0E0000}"/>
    <cellStyle name="Nagłówek 3 4" xfId="1126" xr:uid="{00000000-0005-0000-0000-0000EB0E0000}"/>
    <cellStyle name="Nagłówek 3 5" xfId="1127" xr:uid="{00000000-0005-0000-0000-0000EC0E0000}"/>
    <cellStyle name="Nagłówek 3 6" xfId="1128" xr:uid="{00000000-0005-0000-0000-0000ED0E0000}"/>
    <cellStyle name="Nagłówek 3 7" xfId="1129" xr:uid="{00000000-0005-0000-0000-0000EE0E0000}"/>
    <cellStyle name="Nagłówek 3 8" xfId="1130" xr:uid="{00000000-0005-0000-0000-0000EF0E0000}"/>
    <cellStyle name="Nagłówek 4" xfId="1131" xr:uid="{00000000-0005-0000-0000-0000F00E0000}"/>
    <cellStyle name="Neutral" xfId="43" builtinId="28" customBuiltin="1"/>
    <cellStyle name="Neutral 2" xfId="1132" xr:uid="{00000000-0005-0000-0000-0000F20E0000}"/>
    <cellStyle name="Neutral 2 2" xfId="1133" xr:uid="{00000000-0005-0000-0000-0000F30E0000}"/>
    <cellStyle name="Neutral 3" xfId="6901" xr:uid="{00000000-0005-0000-0000-0000F40E0000}"/>
    <cellStyle name="Neutralne" xfId="1134" xr:uid="{00000000-0005-0000-0000-0000F50E0000}"/>
    <cellStyle name="Normal" xfId="0" builtinId="0"/>
    <cellStyle name="Normal 10" xfId="1135" xr:uid="{00000000-0005-0000-0000-0000F70E0000}"/>
    <cellStyle name="Normal 10 2" xfId="1136" xr:uid="{00000000-0005-0000-0000-0000F80E0000}"/>
    <cellStyle name="Normal 11" xfId="1137" xr:uid="{00000000-0005-0000-0000-0000F90E0000}"/>
    <cellStyle name="Normal 12" xfId="1138" xr:uid="{00000000-0005-0000-0000-0000FA0E0000}"/>
    <cellStyle name="Normal 13" xfId="2424" xr:uid="{00000000-0005-0000-0000-0000FB0E0000}"/>
    <cellStyle name="Normal 14" xfId="6886" xr:uid="{00000000-0005-0000-0000-0000FC0E0000}"/>
    <cellStyle name="Normal 15" xfId="6888" xr:uid="{00000000-0005-0000-0000-0000FD0E0000}"/>
    <cellStyle name="Normal 2" xfId="44" xr:uid="{00000000-0005-0000-0000-0000FE0E0000}"/>
    <cellStyle name="Normal 2 2" xfId="82" xr:uid="{00000000-0005-0000-0000-0000FF0E0000}"/>
    <cellStyle name="Normal 2 2 2" xfId="1139" xr:uid="{00000000-0005-0000-0000-0000000F0000}"/>
    <cellStyle name="Normal 2 2 3" xfId="2380" xr:uid="{00000000-0005-0000-0000-0000010F0000}"/>
    <cellStyle name="Normal 2 3" xfId="1140" xr:uid="{00000000-0005-0000-0000-0000020F0000}"/>
    <cellStyle name="Normal 2 3 2" xfId="3373" xr:uid="{00000000-0005-0000-0000-0000030F0000}"/>
    <cellStyle name="Normal 21" xfId="75" xr:uid="{00000000-0005-0000-0000-0000040F0000}"/>
    <cellStyle name="Normal 21 2" xfId="4643" xr:uid="{00000000-0005-0000-0000-0000050F0000}"/>
    <cellStyle name="Normal 21 3" xfId="2459" xr:uid="{00000000-0005-0000-0000-0000060F0000}"/>
    <cellStyle name="Normal 23" xfId="83" xr:uid="{00000000-0005-0000-0000-0000070F0000}"/>
    <cellStyle name="Normal 23 2" xfId="4650" xr:uid="{00000000-0005-0000-0000-0000080F0000}"/>
    <cellStyle name="Normal 23 3" xfId="2463" xr:uid="{00000000-0005-0000-0000-0000090F0000}"/>
    <cellStyle name="Normal 3" xfId="72" xr:uid="{00000000-0005-0000-0000-00000A0F0000}"/>
    <cellStyle name="Normal 3 2" xfId="96" xr:uid="{00000000-0005-0000-0000-00000B0F0000}"/>
    <cellStyle name="Normal 3 2 2" xfId="1141" xr:uid="{00000000-0005-0000-0000-00000C0F0000}"/>
    <cellStyle name="Normal 3 2 3" xfId="2381" xr:uid="{00000000-0005-0000-0000-00000D0F0000}"/>
    <cellStyle name="Normal 3 3" xfId="1142" xr:uid="{00000000-0005-0000-0000-00000E0F0000}"/>
    <cellStyle name="Normal 3 3 2" xfId="3374" xr:uid="{00000000-0005-0000-0000-00000F0F0000}"/>
    <cellStyle name="Normal 3 4" xfId="1143" xr:uid="{00000000-0005-0000-0000-0000100F0000}"/>
    <cellStyle name="Normal 3 5" xfId="2377" xr:uid="{00000000-0005-0000-0000-0000110F0000}"/>
    <cellStyle name="Normal 3 5 2" xfId="6875" xr:uid="{00000000-0005-0000-0000-0000120F0000}"/>
    <cellStyle name="Normal 3 5 3" xfId="4596" xr:uid="{00000000-0005-0000-0000-0000130F0000}"/>
    <cellStyle name="Normal 4" xfId="84" xr:uid="{00000000-0005-0000-0000-0000140F0000}"/>
    <cellStyle name="Normal 4 2" xfId="1144" xr:uid="{00000000-0005-0000-0000-0000150F0000}"/>
    <cellStyle name="Normal 5" xfId="85" xr:uid="{00000000-0005-0000-0000-0000160F0000}"/>
    <cellStyle name="Normal 5 2" xfId="1145" xr:uid="{00000000-0005-0000-0000-0000170F0000}"/>
    <cellStyle name="Normal 5 2 2" xfId="3375" xr:uid="{00000000-0005-0000-0000-0000180F0000}"/>
    <cellStyle name="Normal 5 3" xfId="4651" xr:uid="{00000000-0005-0000-0000-0000190F0000}"/>
    <cellStyle name="Normal 5 4" xfId="2464" xr:uid="{00000000-0005-0000-0000-00001A0F0000}"/>
    <cellStyle name="Normal 6" xfId="86" xr:uid="{00000000-0005-0000-0000-00001B0F0000}"/>
    <cellStyle name="Normal 6 2" xfId="4652" xr:uid="{00000000-0005-0000-0000-00001C0F0000}"/>
    <cellStyle name="Normal 6 3" xfId="2465" xr:uid="{00000000-0005-0000-0000-00001D0F0000}"/>
    <cellStyle name="Normal 7" xfId="87" xr:uid="{00000000-0005-0000-0000-00001E0F0000}"/>
    <cellStyle name="Normal 7 2" xfId="1146" xr:uid="{00000000-0005-0000-0000-00001F0F0000}"/>
    <cellStyle name="Normal 7 2 2" xfId="3376" xr:uid="{00000000-0005-0000-0000-0000200F0000}"/>
    <cellStyle name="Normal 7 3" xfId="4653" xr:uid="{00000000-0005-0000-0000-0000210F0000}"/>
    <cellStyle name="Normal 7 4" xfId="2466" xr:uid="{00000000-0005-0000-0000-0000220F0000}"/>
    <cellStyle name="Normal 8" xfId="95" xr:uid="{00000000-0005-0000-0000-0000230F0000}"/>
    <cellStyle name="Normal 8 2" xfId="2448" xr:uid="{00000000-0005-0000-0000-0000240F0000}"/>
    <cellStyle name="Normal 9" xfId="1147" xr:uid="{00000000-0005-0000-0000-0000250F0000}"/>
    <cellStyle name="Normal_Funding by District" xfId="45" xr:uid="{00000000-0005-0000-0000-0000260F0000}"/>
    <cellStyle name="Note" xfId="46" builtinId="10" customBuiltin="1"/>
    <cellStyle name="Note 2" xfId="1148" xr:uid="{00000000-0005-0000-0000-0000280F0000}"/>
    <cellStyle name="Note 2 10" xfId="1149" xr:uid="{00000000-0005-0000-0000-0000290F0000}"/>
    <cellStyle name="Note 2 10 10" xfId="1150" xr:uid="{00000000-0005-0000-0000-00002A0F0000}"/>
    <cellStyle name="Note 2 10 10 2" xfId="5657" xr:uid="{00000000-0005-0000-0000-00002B0F0000}"/>
    <cellStyle name="Note 2 10 10 3" xfId="7555" xr:uid="{00000000-0005-0000-0000-00002C0F0000}"/>
    <cellStyle name="Note 2 10 10 4" xfId="3379" xr:uid="{00000000-0005-0000-0000-00002D0F0000}"/>
    <cellStyle name="Note 2 10 11" xfId="1151" xr:uid="{00000000-0005-0000-0000-00002E0F0000}"/>
    <cellStyle name="Note 2 10 11 2" xfId="5658" xr:uid="{00000000-0005-0000-0000-00002F0F0000}"/>
    <cellStyle name="Note 2 10 11 3" xfId="7556" xr:uid="{00000000-0005-0000-0000-0000300F0000}"/>
    <cellStyle name="Note 2 10 11 4" xfId="3380" xr:uid="{00000000-0005-0000-0000-0000310F0000}"/>
    <cellStyle name="Note 2 10 12" xfId="1152" xr:uid="{00000000-0005-0000-0000-0000320F0000}"/>
    <cellStyle name="Note 2 10 12 2" xfId="5659" xr:uid="{00000000-0005-0000-0000-0000330F0000}"/>
    <cellStyle name="Note 2 10 12 3" xfId="7557" xr:uid="{00000000-0005-0000-0000-0000340F0000}"/>
    <cellStyle name="Note 2 10 12 4" xfId="3381" xr:uid="{00000000-0005-0000-0000-0000350F0000}"/>
    <cellStyle name="Note 2 10 13" xfId="1153" xr:uid="{00000000-0005-0000-0000-0000360F0000}"/>
    <cellStyle name="Note 2 10 13 2" xfId="5660" xr:uid="{00000000-0005-0000-0000-0000370F0000}"/>
    <cellStyle name="Note 2 10 13 3" xfId="7558" xr:uid="{00000000-0005-0000-0000-0000380F0000}"/>
    <cellStyle name="Note 2 10 13 4" xfId="3382" xr:uid="{00000000-0005-0000-0000-0000390F0000}"/>
    <cellStyle name="Note 2 10 14" xfId="1154" xr:uid="{00000000-0005-0000-0000-00003A0F0000}"/>
    <cellStyle name="Note 2 10 14 2" xfId="5661" xr:uid="{00000000-0005-0000-0000-00003B0F0000}"/>
    <cellStyle name="Note 2 10 14 3" xfId="7559" xr:uid="{00000000-0005-0000-0000-00003C0F0000}"/>
    <cellStyle name="Note 2 10 14 4" xfId="3383" xr:uid="{00000000-0005-0000-0000-00003D0F0000}"/>
    <cellStyle name="Note 2 10 15" xfId="1155" xr:uid="{00000000-0005-0000-0000-00003E0F0000}"/>
    <cellStyle name="Note 2 10 15 2" xfId="5662" xr:uid="{00000000-0005-0000-0000-00003F0F0000}"/>
    <cellStyle name="Note 2 10 15 3" xfId="7560" xr:uid="{00000000-0005-0000-0000-0000400F0000}"/>
    <cellStyle name="Note 2 10 15 4" xfId="3384" xr:uid="{00000000-0005-0000-0000-0000410F0000}"/>
    <cellStyle name="Note 2 10 16" xfId="1156" xr:uid="{00000000-0005-0000-0000-0000420F0000}"/>
    <cellStyle name="Note 2 10 16 2" xfId="5663" xr:uid="{00000000-0005-0000-0000-0000430F0000}"/>
    <cellStyle name="Note 2 10 16 3" xfId="7561" xr:uid="{00000000-0005-0000-0000-0000440F0000}"/>
    <cellStyle name="Note 2 10 16 4" xfId="3385" xr:uid="{00000000-0005-0000-0000-0000450F0000}"/>
    <cellStyle name="Note 2 10 17" xfId="1157" xr:uid="{00000000-0005-0000-0000-0000460F0000}"/>
    <cellStyle name="Note 2 10 17 2" xfId="5664" xr:uid="{00000000-0005-0000-0000-0000470F0000}"/>
    <cellStyle name="Note 2 10 17 3" xfId="7562" xr:uid="{00000000-0005-0000-0000-0000480F0000}"/>
    <cellStyle name="Note 2 10 17 4" xfId="3386" xr:uid="{00000000-0005-0000-0000-0000490F0000}"/>
    <cellStyle name="Note 2 10 18" xfId="1158" xr:uid="{00000000-0005-0000-0000-00004A0F0000}"/>
    <cellStyle name="Note 2 10 18 2" xfId="5665" xr:uid="{00000000-0005-0000-0000-00004B0F0000}"/>
    <cellStyle name="Note 2 10 18 3" xfId="7563" xr:uid="{00000000-0005-0000-0000-00004C0F0000}"/>
    <cellStyle name="Note 2 10 18 4" xfId="3387" xr:uid="{00000000-0005-0000-0000-00004D0F0000}"/>
    <cellStyle name="Note 2 10 19" xfId="1159" xr:uid="{00000000-0005-0000-0000-00004E0F0000}"/>
    <cellStyle name="Note 2 10 19 2" xfId="5666" xr:uid="{00000000-0005-0000-0000-00004F0F0000}"/>
    <cellStyle name="Note 2 10 19 3" xfId="7564" xr:uid="{00000000-0005-0000-0000-0000500F0000}"/>
    <cellStyle name="Note 2 10 19 4" xfId="3388" xr:uid="{00000000-0005-0000-0000-0000510F0000}"/>
    <cellStyle name="Note 2 10 2" xfId="1160" xr:uid="{00000000-0005-0000-0000-0000520F0000}"/>
    <cellStyle name="Note 2 10 2 2" xfId="5667" xr:uid="{00000000-0005-0000-0000-0000530F0000}"/>
    <cellStyle name="Note 2 10 2 3" xfId="7565" xr:uid="{00000000-0005-0000-0000-0000540F0000}"/>
    <cellStyle name="Note 2 10 2 4" xfId="3389" xr:uid="{00000000-0005-0000-0000-0000550F0000}"/>
    <cellStyle name="Note 2 10 20" xfId="1161" xr:uid="{00000000-0005-0000-0000-0000560F0000}"/>
    <cellStyle name="Note 2 10 20 2" xfId="5668" xr:uid="{00000000-0005-0000-0000-0000570F0000}"/>
    <cellStyle name="Note 2 10 20 3" xfId="7566" xr:uid="{00000000-0005-0000-0000-0000580F0000}"/>
    <cellStyle name="Note 2 10 20 4" xfId="3390" xr:uid="{00000000-0005-0000-0000-0000590F0000}"/>
    <cellStyle name="Note 2 10 21" xfId="1162" xr:uid="{00000000-0005-0000-0000-00005A0F0000}"/>
    <cellStyle name="Note 2 10 21 2" xfId="5669" xr:uid="{00000000-0005-0000-0000-00005B0F0000}"/>
    <cellStyle name="Note 2 10 21 3" xfId="7567" xr:uid="{00000000-0005-0000-0000-00005C0F0000}"/>
    <cellStyle name="Note 2 10 21 4" xfId="3391" xr:uid="{00000000-0005-0000-0000-00005D0F0000}"/>
    <cellStyle name="Note 2 10 22" xfId="1163" xr:uid="{00000000-0005-0000-0000-00005E0F0000}"/>
    <cellStyle name="Note 2 10 22 2" xfId="5670" xr:uid="{00000000-0005-0000-0000-00005F0F0000}"/>
    <cellStyle name="Note 2 10 22 3" xfId="7568" xr:uid="{00000000-0005-0000-0000-0000600F0000}"/>
    <cellStyle name="Note 2 10 22 4" xfId="3392" xr:uid="{00000000-0005-0000-0000-0000610F0000}"/>
    <cellStyle name="Note 2 10 23" xfId="1164" xr:uid="{00000000-0005-0000-0000-0000620F0000}"/>
    <cellStyle name="Note 2 10 23 2" xfId="5671" xr:uid="{00000000-0005-0000-0000-0000630F0000}"/>
    <cellStyle name="Note 2 10 23 3" xfId="7569" xr:uid="{00000000-0005-0000-0000-0000640F0000}"/>
    <cellStyle name="Note 2 10 23 4" xfId="3393" xr:uid="{00000000-0005-0000-0000-0000650F0000}"/>
    <cellStyle name="Note 2 10 24" xfId="5656" xr:uid="{00000000-0005-0000-0000-0000660F0000}"/>
    <cellStyle name="Note 2 10 25" xfId="7554" xr:uid="{00000000-0005-0000-0000-0000670F0000}"/>
    <cellStyle name="Note 2 10 26" xfId="3378" xr:uid="{00000000-0005-0000-0000-0000680F0000}"/>
    <cellStyle name="Note 2 10 3" xfId="1165" xr:uid="{00000000-0005-0000-0000-0000690F0000}"/>
    <cellStyle name="Note 2 10 3 2" xfId="5672" xr:uid="{00000000-0005-0000-0000-00006A0F0000}"/>
    <cellStyle name="Note 2 10 3 3" xfId="7570" xr:uid="{00000000-0005-0000-0000-00006B0F0000}"/>
    <cellStyle name="Note 2 10 3 4" xfId="3394" xr:uid="{00000000-0005-0000-0000-00006C0F0000}"/>
    <cellStyle name="Note 2 10 4" xfId="1166" xr:uid="{00000000-0005-0000-0000-00006D0F0000}"/>
    <cellStyle name="Note 2 10 4 2" xfId="5673" xr:uid="{00000000-0005-0000-0000-00006E0F0000}"/>
    <cellStyle name="Note 2 10 4 3" xfId="7571" xr:uid="{00000000-0005-0000-0000-00006F0F0000}"/>
    <cellStyle name="Note 2 10 4 4" xfId="3395" xr:uid="{00000000-0005-0000-0000-0000700F0000}"/>
    <cellStyle name="Note 2 10 5" xfId="1167" xr:uid="{00000000-0005-0000-0000-0000710F0000}"/>
    <cellStyle name="Note 2 10 5 2" xfId="5674" xr:uid="{00000000-0005-0000-0000-0000720F0000}"/>
    <cellStyle name="Note 2 10 5 3" xfId="7572" xr:uid="{00000000-0005-0000-0000-0000730F0000}"/>
    <cellStyle name="Note 2 10 5 4" xfId="3396" xr:uid="{00000000-0005-0000-0000-0000740F0000}"/>
    <cellStyle name="Note 2 10 6" xfId="1168" xr:uid="{00000000-0005-0000-0000-0000750F0000}"/>
    <cellStyle name="Note 2 10 6 2" xfId="5675" xr:uid="{00000000-0005-0000-0000-0000760F0000}"/>
    <cellStyle name="Note 2 10 6 3" xfId="7573" xr:uid="{00000000-0005-0000-0000-0000770F0000}"/>
    <cellStyle name="Note 2 10 6 4" xfId="3397" xr:uid="{00000000-0005-0000-0000-0000780F0000}"/>
    <cellStyle name="Note 2 10 7" xfId="1169" xr:uid="{00000000-0005-0000-0000-0000790F0000}"/>
    <cellStyle name="Note 2 10 7 2" xfId="5676" xr:uid="{00000000-0005-0000-0000-00007A0F0000}"/>
    <cellStyle name="Note 2 10 7 3" xfId="7574" xr:uid="{00000000-0005-0000-0000-00007B0F0000}"/>
    <cellStyle name="Note 2 10 7 4" xfId="3398" xr:uid="{00000000-0005-0000-0000-00007C0F0000}"/>
    <cellStyle name="Note 2 10 8" xfId="1170" xr:uid="{00000000-0005-0000-0000-00007D0F0000}"/>
    <cellStyle name="Note 2 10 8 2" xfId="5677" xr:uid="{00000000-0005-0000-0000-00007E0F0000}"/>
    <cellStyle name="Note 2 10 8 3" xfId="7575" xr:uid="{00000000-0005-0000-0000-00007F0F0000}"/>
    <cellStyle name="Note 2 10 8 4" xfId="3399" xr:uid="{00000000-0005-0000-0000-0000800F0000}"/>
    <cellStyle name="Note 2 10 9" xfId="1171" xr:uid="{00000000-0005-0000-0000-0000810F0000}"/>
    <cellStyle name="Note 2 10 9 2" xfId="5678" xr:uid="{00000000-0005-0000-0000-0000820F0000}"/>
    <cellStyle name="Note 2 10 9 3" xfId="7576" xr:uid="{00000000-0005-0000-0000-0000830F0000}"/>
    <cellStyle name="Note 2 10 9 4" xfId="3400" xr:uid="{00000000-0005-0000-0000-0000840F0000}"/>
    <cellStyle name="Note 2 11" xfId="1172" xr:uid="{00000000-0005-0000-0000-0000850F0000}"/>
    <cellStyle name="Note 2 11 10" xfId="1173" xr:uid="{00000000-0005-0000-0000-0000860F0000}"/>
    <cellStyle name="Note 2 11 10 2" xfId="5680" xr:uid="{00000000-0005-0000-0000-0000870F0000}"/>
    <cellStyle name="Note 2 11 10 3" xfId="7578" xr:uid="{00000000-0005-0000-0000-0000880F0000}"/>
    <cellStyle name="Note 2 11 10 4" xfId="3402" xr:uid="{00000000-0005-0000-0000-0000890F0000}"/>
    <cellStyle name="Note 2 11 11" xfId="1174" xr:uid="{00000000-0005-0000-0000-00008A0F0000}"/>
    <cellStyle name="Note 2 11 11 2" xfId="5681" xr:uid="{00000000-0005-0000-0000-00008B0F0000}"/>
    <cellStyle name="Note 2 11 11 3" xfId="7579" xr:uid="{00000000-0005-0000-0000-00008C0F0000}"/>
    <cellStyle name="Note 2 11 11 4" xfId="3403" xr:uid="{00000000-0005-0000-0000-00008D0F0000}"/>
    <cellStyle name="Note 2 11 12" xfId="1175" xr:uid="{00000000-0005-0000-0000-00008E0F0000}"/>
    <cellStyle name="Note 2 11 12 2" xfId="5682" xr:uid="{00000000-0005-0000-0000-00008F0F0000}"/>
    <cellStyle name="Note 2 11 12 3" xfId="7580" xr:uid="{00000000-0005-0000-0000-0000900F0000}"/>
    <cellStyle name="Note 2 11 12 4" xfId="3404" xr:uid="{00000000-0005-0000-0000-0000910F0000}"/>
    <cellStyle name="Note 2 11 13" xfId="1176" xr:uid="{00000000-0005-0000-0000-0000920F0000}"/>
    <cellStyle name="Note 2 11 13 2" xfId="5683" xr:uid="{00000000-0005-0000-0000-0000930F0000}"/>
    <cellStyle name="Note 2 11 13 3" xfId="7581" xr:uid="{00000000-0005-0000-0000-0000940F0000}"/>
    <cellStyle name="Note 2 11 13 4" xfId="3405" xr:uid="{00000000-0005-0000-0000-0000950F0000}"/>
    <cellStyle name="Note 2 11 14" xfId="1177" xr:uid="{00000000-0005-0000-0000-0000960F0000}"/>
    <cellStyle name="Note 2 11 14 2" xfId="5684" xr:uid="{00000000-0005-0000-0000-0000970F0000}"/>
    <cellStyle name="Note 2 11 14 3" xfId="7582" xr:uid="{00000000-0005-0000-0000-0000980F0000}"/>
    <cellStyle name="Note 2 11 14 4" xfId="3406" xr:uid="{00000000-0005-0000-0000-0000990F0000}"/>
    <cellStyle name="Note 2 11 15" xfId="1178" xr:uid="{00000000-0005-0000-0000-00009A0F0000}"/>
    <cellStyle name="Note 2 11 15 2" xfId="5685" xr:uid="{00000000-0005-0000-0000-00009B0F0000}"/>
    <cellStyle name="Note 2 11 15 3" xfId="7583" xr:uid="{00000000-0005-0000-0000-00009C0F0000}"/>
    <cellStyle name="Note 2 11 15 4" xfId="3407" xr:uid="{00000000-0005-0000-0000-00009D0F0000}"/>
    <cellStyle name="Note 2 11 16" xfId="1179" xr:uid="{00000000-0005-0000-0000-00009E0F0000}"/>
    <cellStyle name="Note 2 11 16 2" xfId="5686" xr:uid="{00000000-0005-0000-0000-00009F0F0000}"/>
    <cellStyle name="Note 2 11 16 3" xfId="7584" xr:uid="{00000000-0005-0000-0000-0000A00F0000}"/>
    <cellStyle name="Note 2 11 16 4" xfId="3408" xr:uid="{00000000-0005-0000-0000-0000A10F0000}"/>
    <cellStyle name="Note 2 11 17" xfId="1180" xr:uid="{00000000-0005-0000-0000-0000A20F0000}"/>
    <cellStyle name="Note 2 11 17 2" xfId="5687" xr:uid="{00000000-0005-0000-0000-0000A30F0000}"/>
    <cellStyle name="Note 2 11 17 3" xfId="7585" xr:uid="{00000000-0005-0000-0000-0000A40F0000}"/>
    <cellStyle name="Note 2 11 17 4" xfId="3409" xr:uid="{00000000-0005-0000-0000-0000A50F0000}"/>
    <cellStyle name="Note 2 11 18" xfId="1181" xr:uid="{00000000-0005-0000-0000-0000A60F0000}"/>
    <cellStyle name="Note 2 11 18 2" xfId="5688" xr:uid="{00000000-0005-0000-0000-0000A70F0000}"/>
    <cellStyle name="Note 2 11 18 3" xfId="7586" xr:uid="{00000000-0005-0000-0000-0000A80F0000}"/>
    <cellStyle name="Note 2 11 18 4" xfId="3410" xr:uid="{00000000-0005-0000-0000-0000A90F0000}"/>
    <cellStyle name="Note 2 11 19" xfId="1182" xr:uid="{00000000-0005-0000-0000-0000AA0F0000}"/>
    <cellStyle name="Note 2 11 19 2" xfId="5689" xr:uid="{00000000-0005-0000-0000-0000AB0F0000}"/>
    <cellStyle name="Note 2 11 19 3" xfId="7587" xr:uid="{00000000-0005-0000-0000-0000AC0F0000}"/>
    <cellStyle name="Note 2 11 19 4" xfId="3411" xr:uid="{00000000-0005-0000-0000-0000AD0F0000}"/>
    <cellStyle name="Note 2 11 2" xfId="1183" xr:uid="{00000000-0005-0000-0000-0000AE0F0000}"/>
    <cellStyle name="Note 2 11 2 2" xfId="5690" xr:uid="{00000000-0005-0000-0000-0000AF0F0000}"/>
    <cellStyle name="Note 2 11 2 3" xfId="7588" xr:uid="{00000000-0005-0000-0000-0000B00F0000}"/>
    <cellStyle name="Note 2 11 2 4" xfId="3412" xr:uid="{00000000-0005-0000-0000-0000B10F0000}"/>
    <cellStyle name="Note 2 11 20" xfId="1184" xr:uid="{00000000-0005-0000-0000-0000B20F0000}"/>
    <cellStyle name="Note 2 11 20 2" xfId="5691" xr:uid="{00000000-0005-0000-0000-0000B30F0000}"/>
    <cellStyle name="Note 2 11 20 3" xfId="7589" xr:uid="{00000000-0005-0000-0000-0000B40F0000}"/>
    <cellStyle name="Note 2 11 20 4" xfId="3413" xr:uid="{00000000-0005-0000-0000-0000B50F0000}"/>
    <cellStyle name="Note 2 11 21" xfId="1185" xr:uid="{00000000-0005-0000-0000-0000B60F0000}"/>
    <cellStyle name="Note 2 11 21 2" xfId="5692" xr:uid="{00000000-0005-0000-0000-0000B70F0000}"/>
    <cellStyle name="Note 2 11 21 3" xfId="7590" xr:uid="{00000000-0005-0000-0000-0000B80F0000}"/>
    <cellStyle name="Note 2 11 21 4" xfId="3414" xr:uid="{00000000-0005-0000-0000-0000B90F0000}"/>
    <cellStyle name="Note 2 11 22" xfId="1186" xr:uid="{00000000-0005-0000-0000-0000BA0F0000}"/>
    <cellStyle name="Note 2 11 22 2" xfId="5693" xr:uid="{00000000-0005-0000-0000-0000BB0F0000}"/>
    <cellStyle name="Note 2 11 22 3" xfId="7591" xr:uid="{00000000-0005-0000-0000-0000BC0F0000}"/>
    <cellStyle name="Note 2 11 22 4" xfId="3415" xr:uid="{00000000-0005-0000-0000-0000BD0F0000}"/>
    <cellStyle name="Note 2 11 23" xfId="1187" xr:uid="{00000000-0005-0000-0000-0000BE0F0000}"/>
    <cellStyle name="Note 2 11 23 2" xfId="5694" xr:uid="{00000000-0005-0000-0000-0000BF0F0000}"/>
    <cellStyle name="Note 2 11 23 3" xfId="7592" xr:uid="{00000000-0005-0000-0000-0000C00F0000}"/>
    <cellStyle name="Note 2 11 23 4" xfId="3416" xr:uid="{00000000-0005-0000-0000-0000C10F0000}"/>
    <cellStyle name="Note 2 11 24" xfId="5679" xr:uid="{00000000-0005-0000-0000-0000C20F0000}"/>
    <cellStyle name="Note 2 11 25" xfId="7577" xr:uid="{00000000-0005-0000-0000-0000C30F0000}"/>
    <cellStyle name="Note 2 11 26" xfId="3401" xr:uid="{00000000-0005-0000-0000-0000C40F0000}"/>
    <cellStyle name="Note 2 11 3" xfId="1188" xr:uid="{00000000-0005-0000-0000-0000C50F0000}"/>
    <cellStyle name="Note 2 11 3 2" xfId="5695" xr:uid="{00000000-0005-0000-0000-0000C60F0000}"/>
    <cellStyle name="Note 2 11 3 3" xfId="7593" xr:uid="{00000000-0005-0000-0000-0000C70F0000}"/>
    <cellStyle name="Note 2 11 3 4" xfId="3417" xr:uid="{00000000-0005-0000-0000-0000C80F0000}"/>
    <cellStyle name="Note 2 11 4" xfId="1189" xr:uid="{00000000-0005-0000-0000-0000C90F0000}"/>
    <cellStyle name="Note 2 11 4 2" xfId="5696" xr:uid="{00000000-0005-0000-0000-0000CA0F0000}"/>
    <cellStyle name="Note 2 11 4 3" xfId="7594" xr:uid="{00000000-0005-0000-0000-0000CB0F0000}"/>
    <cellStyle name="Note 2 11 4 4" xfId="3418" xr:uid="{00000000-0005-0000-0000-0000CC0F0000}"/>
    <cellStyle name="Note 2 11 5" xfId="1190" xr:uid="{00000000-0005-0000-0000-0000CD0F0000}"/>
    <cellStyle name="Note 2 11 5 2" xfId="5697" xr:uid="{00000000-0005-0000-0000-0000CE0F0000}"/>
    <cellStyle name="Note 2 11 5 3" xfId="7595" xr:uid="{00000000-0005-0000-0000-0000CF0F0000}"/>
    <cellStyle name="Note 2 11 5 4" xfId="3419" xr:uid="{00000000-0005-0000-0000-0000D00F0000}"/>
    <cellStyle name="Note 2 11 6" xfId="1191" xr:uid="{00000000-0005-0000-0000-0000D10F0000}"/>
    <cellStyle name="Note 2 11 6 2" xfId="5698" xr:uid="{00000000-0005-0000-0000-0000D20F0000}"/>
    <cellStyle name="Note 2 11 6 3" xfId="7596" xr:uid="{00000000-0005-0000-0000-0000D30F0000}"/>
    <cellStyle name="Note 2 11 6 4" xfId="3420" xr:uid="{00000000-0005-0000-0000-0000D40F0000}"/>
    <cellStyle name="Note 2 11 7" xfId="1192" xr:uid="{00000000-0005-0000-0000-0000D50F0000}"/>
    <cellStyle name="Note 2 11 7 2" xfId="5699" xr:uid="{00000000-0005-0000-0000-0000D60F0000}"/>
    <cellStyle name="Note 2 11 7 3" xfId="7597" xr:uid="{00000000-0005-0000-0000-0000D70F0000}"/>
    <cellStyle name="Note 2 11 7 4" xfId="3421" xr:uid="{00000000-0005-0000-0000-0000D80F0000}"/>
    <cellStyle name="Note 2 11 8" xfId="1193" xr:uid="{00000000-0005-0000-0000-0000D90F0000}"/>
    <cellStyle name="Note 2 11 8 2" xfId="5700" xr:uid="{00000000-0005-0000-0000-0000DA0F0000}"/>
    <cellStyle name="Note 2 11 8 3" xfId="7598" xr:uid="{00000000-0005-0000-0000-0000DB0F0000}"/>
    <cellStyle name="Note 2 11 8 4" xfId="3422" xr:uid="{00000000-0005-0000-0000-0000DC0F0000}"/>
    <cellStyle name="Note 2 11 9" xfId="1194" xr:uid="{00000000-0005-0000-0000-0000DD0F0000}"/>
    <cellStyle name="Note 2 11 9 2" xfId="5701" xr:uid="{00000000-0005-0000-0000-0000DE0F0000}"/>
    <cellStyle name="Note 2 11 9 3" xfId="7599" xr:uid="{00000000-0005-0000-0000-0000DF0F0000}"/>
    <cellStyle name="Note 2 11 9 4" xfId="3423" xr:uid="{00000000-0005-0000-0000-0000E00F0000}"/>
    <cellStyle name="Note 2 12" xfId="1195" xr:uid="{00000000-0005-0000-0000-0000E10F0000}"/>
    <cellStyle name="Note 2 12 10" xfId="1196" xr:uid="{00000000-0005-0000-0000-0000E20F0000}"/>
    <cellStyle name="Note 2 12 10 2" xfId="5703" xr:uid="{00000000-0005-0000-0000-0000E30F0000}"/>
    <cellStyle name="Note 2 12 10 3" xfId="7601" xr:uid="{00000000-0005-0000-0000-0000E40F0000}"/>
    <cellStyle name="Note 2 12 10 4" xfId="3425" xr:uid="{00000000-0005-0000-0000-0000E50F0000}"/>
    <cellStyle name="Note 2 12 11" xfId="1197" xr:uid="{00000000-0005-0000-0000-0000E60F0000}"/>
    <cellStyle name="Note 2 12 11 2" xfId="5704" xr:uid="{00000000-0005-0000-0000-0000E70F0000}"/>
    <cellStyle name="Note 2 12 11 3" xfId="7602" xr:uid="{00000000-0005-0000-0000-0000E80F0000}"/>
    <cellStyle name="Note 2 12 11 4" xfId="3426" xr:uid="{00000000-0005-0000-0000-0000E90F0000}"/>
    <cellStyle name="Note 2 12 12" xfId="1198" xr:uid="{00000000-0005-0000-0000-0000EA0F0000}"/>
    <cellStyle name="Note 2 12 12 2" xfId="5705" xr:uid="{00000000-0005-0000-0000-0000EB0F0000}"/>
    <cellStyle name="Note 2 12 12 3" xfId="7603" xr:uid="{00000000-0005-0000-0000-0000EC0F0000}"/>
    <cellStyle name="Note 2 12 12 4" xfId="3427" xr:uid="{00000000-0005-0000-0000-0000ED0F0000}"/>
    <cellStyle name="Note 2 12 13" xfId="1199" xr:uid="{00000000-0005-0000-0000-0000EE0F0000}"/>
    <cellStyle name="Note 2 12 13 2" xfId="5706" xr:uid="{00000000-0005-0000-0000-0000EF0F0000}"/>
    <cellStyle name="Note 2 12 13 3" xfId="7604" xr:uid="{00000000-0005-0000-0000-0000F00F0000}"/>
    <cellStyle name="Note 2 12 13 4" xfId="3428" xr:uid="{00000000-0005-0000-0000-0000F10F0000}"/>
    <cellStyle name="Note 2 12 14" xfId="1200" xr:uid="{00000000-0005-0000-0000-0000F20F0000}"/>
    <cellStyle name="Note 2 12 14 2" xfId="5707" xr:uid="{00000000-0005-0000-0000-0000F30F0000}"/>
    <cellStyle name="Note 2 12 14 3" xfId="7605" xr:uid="{00000000-0005-0000-0000-0000F40F0000}"/>
    <cellStyle name="Note 2 12 14 4" xfId="3429" xr:uid="{00000000-0005-0000-0000-0000F50F0000}"/>
    <cellStyle name="Note 2 12 15" xfId="1201" xr:uid="{00000000-0005-0000-0000-0000F60F0000}"/>
    <cellStyle name="Note 2 12 15 2" xfId="5708" xr:uid="{00000000-0005-0000-0000-0000F70F0000}"/>
    <cellStyle name="Note 2 12 15 3" xfId="7606" xr:uid="{00000000-0005-0000-0000-0000F80F0000}"/>
    <cellStyle name="Note 2 12 15 4" xfId="3430" xr:uid="{00000000-0005-0000-0000-0000F90F0000}"/>
    <cellStyle name="Note 2 12 16" xfId="1202" xr:uid="{00000000-0005-0000-0000-0000FA0F0000}"/>
    <cellStyle name="Note 2 12 16 2" xfId="5709" xr:uid="{00000000-0005-0000-0000-0000FB0F0000}"/>
    <cellStyle name="Note 2 12 16 3" xfId="7607" xr:uid="{00000000-0005-0000-0000-0000FC0F0000}"/>
    <cellStyle name="Note 2 12 16 4" xfId="3431" xr:uid="{00000000-0005-0000-0000-0000FD0F0000}"/>
    <cellStyle name="Note 2 12 17" xfId="1203" xr:uid="{00000000-0005-0000-0000-0000FE0F0000}"/>
    <cellStyle name="Note 2 12 17 2" xfId="5710" xr:uid="{00000000-0005-0000-0000-0000FF0F0000}"/>
    <cellStyle name="Note 2 12 17 3" xfId="7608" xr:uid="{00000000-0005-0000-0000-000000100000}"/>
    <cellStyle name="Note 2 12 17 4" xfId="3432" xr:uid="{00000000-0005-0000-0000-000001100000}"/>
    <cellStyle name="Note 2 12 18" xfId="1204" xr:uid="{00000000-0005-0000-0000-000002100000}"/>
    <cellStyle name="Note 2 12 18 2" xfId="5711" xr:uid="{00000000-0005-0000-0000-000003100000}"/>
    <cellStyle name="Note 2 12 18 3" xfId="7609" xr:uid="{00000000-0005-0000-0000-000004100000}"/>
    <cellStyle name="Note 2 12 18 4" xfId="3433" xr:uid="{00000000-0005-0000-0000-000005100000}"/>
    <cellStyle name="Note 2 12 19" xfId="1205" xr:uid="{00000000-0005-0000-0000-000006100000}"/>
    <cellStyle name="Note 2 12 19 2" xfId="5712" xr:uid="{00000000-0005-0000-0000-000007100000}"/>
    <cellStyle name="Note 2 12 19 3" xfId="7610" xr:uid="{00000000-0005-0000-0000-000008100000}"/>
    <cellStyle name="Note 2 12 19 4" xfId="3434" xr:uid="{00000000-0005-0000-0000-000009100000}"/>
    <cellStyle name="Note 2 12 2" xfId="1206" xr:uid="{00000000-0005-0000-0000-00000A100000}"/>
    <cellStyle name="Note 2 12 2 2" xfId="5713" xr:uid="{00000000-0005-0000-0000-00000B100000}"/>
    <cellStyle name="Note 2 12 2 3" xfId="7611" xr:uid="{00000000-0005-0000-0000-00000C100000}"/>
    <cellStyle name="Note 2 12 2 4" xfId="3435" xr:uid="{00000000-0005-0000-0000-00000D100000}"/>
    <cellStyle name="Note 2 12 20" xfId="1207" xr:uid="{00000000-0005-0000-0000-00000E100000}"/>
    <cellStyle name="Note 2 12 20 2" xfId="5714" xr:uid="{00000000-0005-0000-0000-00000F100000}"/>
    <cellStyle name="Note 2 12 20 3" xfId="7612" xr:uid="{00000000-0005-0000-0000-000010100000}"/>
    <cellStyle name="Note 2 12 20 4" xfId="3436" xr:uid="{00000000-0005-0000-0000-000011100000}"/>
    <cellStyle name="Note 2 12 21" xfId="1208" xr:uid="{00000000-0005-0000-0000-000012100000}"/>
    <cellStyle name="Note 2 12 21 2" xfId="5715" xr:uid="{00000000-0005-0000-0000-000013100000}"/>
    <cellStyle name="Note 2 12 21 3" xfId="7613" xr:uid="{00000000-0005-0000-0000-000014100000}"/>
    <cellStyle name="Note 2 12 21 4" xfId="3437" xr:uid="{00000000-0005-0000-0000-000015100000}"/>
    <cellStyle name="Note 2 12 22" xfId="1209" xr:uid="{00000000-0005-0000-0000-000016100000}"/>
    <cellStyle name="Note 2 12 22 2" xfId="5716" xr:uid="{00000000-0005-0000-0000-000017100000}"/>
    <cellStyle name="Note 2 12 22 3" xfId="7614" xr:uid="{00000000-0005-0000-0000-000018100000}"/>
    <cellStyle name="Note 2 12 22 4" xfId="3438" xr:uid="{00000000-0005-0000-0000-000019100000}"/>
    <cellStyle name="Note 2 12 23" xfId="1210" xr:uid="{00000000-0005-0000-0000-00001A100000}"/>
    <cellStyle name="Note 2 12 23 2" xfId="5717" xr:uid="{00000000-0005-0000-0000-00001B100000}"/>
    <cellStyle name="Note 2 12 23 3" xfId="7615" xr:uid="{00000000-0005-0000-0000-00001C100000}"/>
    <cellStyle name="Note 2 12 23 4" xfId="3439" xr:uid="{00000000-0005-0000-0000-00001D100000}"/>
    <cellStyle name="Note 2 12 24" xfId="5702" xr:uid="{00000000-0005-0000-0000-00001E100000}"/>
    <cellStyle name="Note 2 12 25" xfId="7600" xr:uid="{00000000-0005-0000-0000-00001F100000}"/>
    <cellStyle name="Note 2 12 26" xfId="3424" xr:uid="{00000000-0005-0000-0000-000020100000}"/>
    <cellStyle name="Note 2 12 3" xfId="1211" xr:uid="{00000000-0005-0000-0000-000021100000}"/>
    <cellStyle name="Note 2 12 3 2" xfId="5718" xr:uid="{00000000-0005-0000-0000-000022100000}"/>
    <cellStyle name="Note 2 12 3 3" xfId="7616" xr:uid="{00000000-0005-0000-0000-000023100000}"/>
    <cellStyle name="Note 2 12 3 4" xfId="3440" xr:uid="{00000000-0005-0000-0000-000024100000}"/>
    <cellStyle name="Note 2 12 4" xfId="1212" xr:uid="{00000000-0005-0000-0000-000025100000}"/>
    <cellStyle name="Note 2 12 4 2" xfId="5719" xr:uid="{00000000-0005-0000-0000-000026100000}"/>
    <cellStyle name="Note 2 12 4 3" xfId="7617" xr:uid="{00000000-0005-0000-0000-000027100000}"/>
    <cellStyle name="Note 2 12 4 4" xfId="3441" xr:uid="{00000000-0005-0000-0000-000028100000}"/>
    <cellStyle name="Note 2 12 5" xfId="1213" xr:uid="{00000000-0005-0000-0000-000029100000}"/>
    <cellStyle name="Note 2 12 5 2" xfId="5720" xr:uid="{00000000-0005-0000-0000-00002A100000}"/>
    <cellStyle name="Note 2 12 5 3" xfId="7618" xr:uid="{00000000-0005-0000-0000-00002B100000}"/>
    <cellStyle name="Note 2 12 5 4" xfId="3442" xr:uid="{00000000-0005-0000-0000-00002C100000}"/>
    <cellStyle name="Note 2 12 6" xfId="1214" xr:uid="{00000000-0005-0000-0000-00002D100000}"/>
    <cellStyle name="Note 2 12 6 2" xfId="5721" xr:uid="{00000000-0005-0000-0000-00002E100000}"/>
    <cellStyle name="Note 2 12 6 3" xfId="7619" xr:uid="{00000000-0005-0000-0000-00002F100000}"/>
    <cellStyle name="Note 2 12 6 4" xfId="3443" xr:uid="{00000000-0005-0000-0000-000030100000}"/>
    <cellStyle name="Note 2 12 7" xfId="1215" xr:uid="{00000000-0005-0000-0000-000031100000}"/>
    <cellStyle name="Note 2 12 7 2" xfId="5722" xr:uid="{00000000-0005-0000-0000-000032100000}"/>
    <cellStyle name="Note 2 12 7 3" xfId="7620" xr:uid="{00000000-0005-0000-0000-000033100000}"/>
    <cellStyle name="Note 2 12 7 4" xfId="3444" xr:uid="{00000000-0005-0000-0000-000034100000}"/>
    <cellStyle name="Note 2 12 8" xfId="1216" xr:uid="{00000000-0005-0000-0000-000035100000}"/>
    <cellStyle name="Note 2 12 8 2" xfId="5723" xr:uid="{00000000-0005-0000-0000-000036100000}"/>
    <cellStyle name="Note 2 12 8 3" xfId="7621" xr:uid="{00000000-0005-0000-0000-000037100000}"/>
    <cellStyle name="Note 2 12 8 4" xfId="3445" xr:uid="{00000000-0005-0000-0000-000038100000}"/>
    <cellStyle name="Note 2 12 9" xfId="1217" xr:uid="{00000000-0005-0000-0000-000039100000}"/>
    <cellStyle name="Note 2 12 9 2" xfId="5724" xr:uid="{00000000-0005-0000-0000-00003A100000}"/>
    <cellStyle name="Note 2 12 9 3" xfId="7622" xr:uid="{00000000-0005-0000-0000-00003B100000}"/>
    <cellStyle name="Note 2 12 9 4" xfId="3446" xr:uid="{00000000-0005-0000-0000-00003C100000}"/>
    <cellStyle name="Note 2 13" xfId="1218" xr:uid="{00000000-0005-0000-0000-00003D100000}"/>
    <cellStyle name="Note 2 13 10" xfId="1219" xr:uid="{00000000-0005-0000-0000-00003E100000}"/>
    <cellStyle name="Note 2 13 10 2" xfId="5726" xr:uid="{00000000-0005-0000-0000-00003F100000}"/>
    <cellStyle name="Note 2 13 10 3" xfId="7624" xr:uid="{00000000-0005-0000-0000-000040100000}"/>
    <cellStyle name="Note 2 13 10 4" xfId="3448" xr:uid="{00000000-0005-0000-0000-000041100000}"/>
    <cellStyle name="Note 2 13 11" xfId="1220" xr:uid="{00000000-0005-0000-0000-000042100000}"/>
    <cellStyle name="Note 2 13 11 2" xfId="5727" xr:uid="{00000000-0005-0000-0000-000043100000}"/>
    <cellStyle name="Note 2 13 11 3" xfId="7625" xr:uid="{00000000-0005-0000-0000-000044100000}"/>
    <cellStyle name="Note 2 13 11 4" xfId="3449" xr:uid="{00000000-0005-0000-0000-000045100000}"/>
    <cellStyle name="Note 2 13 12" xfId="1221" xr:uid="{00000000-0005-0000-0000-000046100000}"/>
    <cellStyle name="Note 2 13 12 2" xfId="5728" xr:uid="{00000000-0005-0000-0000-000047100000}"/>
    <cellStyle name="Note 2 13 12 3" xfId="7626" xr:uid="{00000000-0005-0000-0000-000048100000}"/>
    <cellStyle name="Note 2 13 12 4" xfId="3450" xr:uid="{00000000-0005-0000-0000-000049100000}"/>
    <cellStyle name="Note 2 13 13" xfId="1222" xr:uid="{00000000-0005-0000-0000-00004A100000}"/>
    <cellStyle name="Note 2 13 13 2" xfId="5729" xr:uid="{00000000-0005-0000-0000-00004B100000}"/>
    <cellStyle name="Note 2 13 13 3" xfId="7627" xr:uid="{00000000-0005-0000-0000-00004C100000}"/>
    <cellStyle name="Note 2 13 13 4" xfId="3451" xr:uid="{00000000-0005-0000-0000-00004D100000}"/>
    <cellStyle name="Note 2 13 14" xfId="1223" xr:uid="{00000000-0005-0000-0000-00004E100000}"/>
    <cellStyle name="Note 2 13 14 2" xfId="5730" xr:uid="{00000000-0005-0000-0000-00004F100000}"/>
    <cellStyle name="Note 2 13 14 3" xfId="7628" xr:uid="{00000000-0005-0000-0000-000050100000}"/>
    <cellStyle name="Note 2 13 14 4" xfId="3452" xr:uid="{00000000-0005-0000-0000-000051100000}"/>
    <cellStyle name="Note 2 13 15" xfId="1224" xr:uid="{00000000-0005-0000-0000-000052100000}"/>
    <cellStyle name="Note 2 13 15 2" xfId="5731" xr:uid="{00000000-0005-0000-0000-000053100000}"/>
    <cellStyle name="Note 2 13 15 3" xfId="7629" xr:uid="{00000000-0005-0000-0000-000054100000}"/>
    <cellStyle name="Note 2 13 15 4" xfId="3453" xr:uid="{00000000-0005-0000-0000-000055100000}"/>
    <cellStyle name="Note 2 13 16" xfId="1225" xr:uid="{00000000-0005-0000-0000-000056100000}"/>
    <cellStyle name="Note 2 13 16 2" xfId="5732" xr:uid="{00000000-0005-0000-0000-000057100000}"/>
    <cellStyle name="Note 2 13 16 3" xfId="7630" xr:uid="{00000000-0005-0000-0000-000058100000}"/>
    <cellStyle name="Note 2 13 16 4" xfId="3454" xr:uid="{00000000-0005-0000-0000-000059100000}"/>
    <cellStyle name="Note 2 13 17" xfId="1226" xr:uid="{00000000-0005-0000-0000-00005A100000}"/>
    <cellStyle name="Note 2 13 17 2" xfId="5733" xr:uid="{00000000-0005-0000-0000-00005B100000}"/>
    <cellStyle name="Note 2 13 17 3" xfId="7631" xr:uid="{00000000-0005-0000-0000-00005C100000}"/>
    <cellStyle name="Note 2 13 17 4" xfId="3455" xr:uid="{00000000-0005-0000-0000-00005D100000}"/>
    <cellStyle name="Note 2 13 18" xfId="1227" xr:uid="{00000000-0005-0000-0000-00005E100000}"/>
    <cellStyle name="Note 2 13 18 2" xfId="5734" xr:uid="{00000000-0005-0000-0000-00005F100000}"/>
    <cellStyle name="Note 2 13 18 3" xfId="7632" xr:uid="{00000000-0005-0000-0000-000060100000}"/>
    <cellStyle name="Note 2 13 18 4" xfId="3456" xr:uid="{00000000-0005-0000-0000-000061100000}"/>
    <cellStyle name="Note 2 13 19" xfId="1228" xr:uid="{00000000-0005-0000-0000-000062100000}"/>
    <cellStyle name="Note 2 13 19 2" xfId="5735" xr:uid="{00000000-0005-0000-0000-000063100000}"/>
    <cellStyle name="Note 2 13 19 3" xfId="7633" xr:uid="{00000000-0005-0000-0000-000064100000}"/>
    <cellStyle name="Note 2 13 19 4" xfId="3457" xr:uid="{00000000-0005-0000-0000-000065100000}"/>
    <cellStyle name="Note 2 13 2" xfId="1229" xr:uid="{00000000-0005-0000-0000-000066100000}"/>
    <cellStyle name="Note 2 13 2 2" xfId="5736" xr:uid="{00000000-0005-0000-0000-000067100000}"/>
    <cellStyle name="Note 2 13 2 3" xfId="7634" xr:uid="{00000000-0005-0000-0000-000068100000}"/>
    <cellStyle name="Note 2 13 2 4" xfId="3458" xr:uid="{00000000-0005-0000-0000-000069100000}"/>
    <cellStyle name="Note 2 13 20" xfId="1230" xr:uid="{00000000-0005-0000-0000-00006A100000}"/>
    <cellStyle name="Note 2 13 20 2" xfId="5737" xr:uid="{00000000-0005-0000-0000-00006B100000}"/>
    <cellStyle name="Note 2 13 20 3" xfId="7635" xr:uid="{00000000-0005-0000-0000-00006C100000}"/>
    <cellStyle name="Note 2 13 20 4" xfId="3459" xr:uid="{00000000-0005-0000-0000-00006D100000}"/>
    <cellStyle name="Note 2 13 21" xfId="1231" xr:uid="{00000000-0005-0000-0000-00006E100000}"/>
    <cellStyle name="Note 2 13 21 2" xfId="5738" xr:uid="{00000000-0005-0000-0000-00006F100000}"/>
    <cellStyle name="Note 2 13 21 3" xfId="7636" xr:uid="{00000000-0005-0000-0000-000070100000}"/>
    <cellStyle name="Note 2 13 21 4" xfId="3460" xr:uid="{00000000-0005-0000-0000-000071100000}"/>
    <cellStyle name="Note 2 13 22" xfId="1232" xr:uid="{00000000-0005-0000-0000-000072100000}"/>
    <cellStyle name="Note 2 13 22 2" xfId="5739" xr:uid="{00000000-0005-0000-0000-000073100000}"/>
    <cellStyle name="Note 2 13 22 3" xfId="7637" xr:uid="{00000000-0005-0000-0000-000074100000}"/>
    <cellStyle name="Note 2 13 22 4" xfId="3461" xr:uid="{00000000-0005-0000-0000-000075100000}"/>
    <cellStyle name="Note 2 13 23" xfId="1233" xr:uid="{00000000-0005-0000-0000-000076100000}"/>
    <cellStyle name="Note 2 13 23 2" xfId="5740" xr:uid="{00000000-0005-0000-0000-000077100000}"/>
    <cellStyle name="Note 2 13 23 3" xfId="7638" xr:uid="{00000000-0005-0000-0000-000078100000}"/>
    <cellStyle name="Note 2 13 23 4" xfId="3462" xr:uid="{00000000-0005-0000-0000-000079100000}"/>
    <cellStyle name="Note 2 13 24" xfId="5725" xr:uid="{00000000-0005-0000-0000-00007A100000}"/>
    <cellStyle name="Note 2 13 25" xfId="7623" xr:uid="{00000000-0005-0000-0000-00007B100000}"/>
    <cellStyle name="Note 2 13 26" xfId="3447" xr:uid="{00000000-0005-0000-0000-00007C100000}"/>
    <cellStyle name="Note 2 13 3" xfId="1234" xr:uid="{00000000-0005-0000-0000-00007D100000}"/>
    <cellStyle name="Note 2 13 3 2" xfId="5741" xr:uid="{00000000-0005-0000-0000-00007E100000}"/>
    <cellStyle name="Note 2 13 3 3" xfId="7639" xr:uid="{00000000-0005-0000-0000-00007F100000}"/>
    <cellStyle name="Note 2 13 3 4" xfId="3463" xr:uid="{00000000-0005-0000-0000-000080100000}"/>
    <cellStyle name="Note 2 13 4" xfId="1235" xr:uid="{00000000-0005-0000-0000-000081100000}"/>
    <cellStyle name="Note 2 13 4 2" xfId="5742" xr:uid="{00000000-0005-0000-0000-000082100000}"/>
    <cellStyle name="Note 2 13 4 3" xfId="7640" xr:uid="{00000000-0005-0000-0000-000083100000}"/>
    <cellStyle name="Note 2 13 4 4" xfId="3464" xr:uid="{00000000-0005-0000-0000-000084100000}"/>
    <cellStyle name="Note 2 13 5" xfId="1236" xr:uid="{00000000-0005-0000-0000-000085100000}"/>
    <cellStyle name="Note 2 13 5 2" xfId="5743" xr:uid="{00000000-0005-0000-0000-000086100000}"/>
    <cellStyle name="Note 2 13 5 3" xfId="7641" xr:uid="{00000000-0005-0000-0000-000087100000}"/>
    <cellStyle name="Note 2 13 5 4" xfId="3465" xr:uid="{00000000-0005-0000-0000-000088100000}"/>
    <cellStyle name="Note 2 13 6" xfId="1237" xr:uid="{00000000-0005-0000-0000-000089100000}"/>
    <cellStyle name="Note 2 13 6 2" xfId="5744" xr:uid="{00000000-0005-0000-0000-00008A100000}"/>
    <cellStyle name="Note 2 13 6 3" xfId="7642" xr:uid="{00000000-0005-0000-0000-00008B100000}"/>
    <cellStyle name="Note 2 13 6 4" xfId="3466" xr:uid="{00000000-0005-0000-0000-00008C100000}"/>
    <cellStyle name="Note 2 13 7" xfId="1238" xr:uid="{00000000-0005-0000-0000-00008D100000}"/>
    <cellStyle name="Note 2 13 7 2" xfId="5745" xr:uid="{00000000-0005-0000-0000-00008E100000}"/>
    <cellStyle name="Note 2 13 7 3" xfId="7643" xr:uid="{00000000-0005-0000-0000-00008F100000}"/>
    <cellStyle name="Note 2 13 7 4" xfId="3467" xr:uid="{00000000-0005-0000-0000-000090100000}"/>
    <cellStyle name="Note 2 13 8" xfId="1239" xr:uid="{00000000-0005-0000-0000-000091100000}"/>
    <cellStyle name="Note 2 13 8 2" xfId="5746" xr:uid="{00000000-0005-0000-0000-000092100000}"/>
    <cellStyle name="Note 2 13 8 3" xfId="7644" xr:uid="{00000000-0005-0000-0000-000093100000}"/>
    <cellStyle name="Note 2 13 8 4" xfId="3468" xr:uid="{00000000-0005-0000-0000-000094100000}"/>
    <cellStyle name="Note 2 13 9" xfId="1240" xr:uid="{00000000-0005-0000-0000-000095100000}"/>
    <cellStyle name="Note 2 13 9 2" xfId="5747" xr:uid="{00000000-0005-0000-0000-000096100000}"/>
    <cellStyle name="Note 2 13 9 3" xfId="7645" xr:uid="{00000000-0005-0000-0000-000097100000}"/>
    <cellStyle name="Note 2 13 9 4" xfId="3469" xr:uid="{00000000-0005-0000-0000-000098100000}"/>
    <cellStyle name="Note 2 14" xfId="1241" xr:uid="{00000000-0005-0000-0000-000099100000}"/>
    <cellStyle name="Note 2 14 10" xfId="1242" xr:uid="{00000000-0005-0000-0000-00009A100000}"/>
    <cellStyle name="Note 2 14 10 2" xfId="5749" xr:uid="{00000000-0005-0000-0000-00009B100000}"/>
    <cellStyle name="Note 2 14 10 3" xfId="7647" xr:uid="{00000000-0005-0000-0000-00009C100000}"/>
    <cellStyle name="Note 2 14 10 4" xfId="3471" xr:uid="{00000000-0005-0000-0000-00009D100000}"/>
    <cellStyle name="Note 2 14 11" xfId="1243" xr:uid="{00000000-0005-0000-0000-00009E100000}"/>
    <cellStyle name="Note 2 14 11 2" xfId="5750" xr:uid="{00000000-0005-0000-0000-00009F100000}"/>
    <cellStyle name="Note 2 14 11 3" xfId="7648" xr:uid="{00000000-0005-0000-0000-0000A0100000}"/>
    <cellStyle name="Note 2 14 11 4" xfId="3472" xr:uid="{00000000-0005-0000-0000-0000A1100000}"/>
    <cellStyle name="Note 2 14 12" xfId="1244" xr:uid="{00000000-0005-0000-0000-0000A2100000}"/>
    <cellStyle name="Note 2 14 12 2" xfId="5751" xr:uid="{00000000-0005-0000-0000-0000A3100000}"/>
    <cellStyle name="Note 2 14 12 3" xfId="7649" xr:uid="{00000000-0005-0000-0000-0000A4100000}"/>
    <cellStyle name="Note 2 14 12 4" xfId="3473" xr:uid="{00000000-0005-0000-0000-0000A5100000}"/>
    <cellStyle name="Note 2 14 13" xfId="1245" xr:uid="{00000000-0005-0000-0000-0000A6100000}"/>
    <cellStyle name="Note 2 14 13 2" xfId="5752" xr:uid="{00000000-0005-0000-0000-0000A7100000}"/>
    <cellStyle name="Note 2 14 13 3" xfId="7650" xr:uid="{00000000-0005-0000-0000-0000A8100000}"/>
    <cellStyle name="Note 2 14 13 4" xfId="3474" xr:uid="{00000000-0005-0000-0000-0000A9100000}"/>
    <cellStyle name="Note 2 14 14" xfId="1246" xr:uid="{00000000-0005-0000-0000-0000AA100000}"/>
    <cellStyle name="Note 2 14 14 2" xfId="5753" xr:uid="{00000000-0005-0000-0000-0000AB100000}"/>
    <cellStyle name="Note 2 14 14 3" xfId="7651" xr:uid="{00000000-0005-0000-0000-0000AC100000}"/>
    <cellStyle name="Note 2 14 14 4" xfId="3475" xr:uid="{00000000-0005-0000-0000-0000AD100000}"/>
    <cellStyle name="Note 2 14 15" xfId="1247" xr:uid="{00000000-0005-0000-0000-0000AE100000}"/>
    <cellStyle name="Note 2 14 15 2" xfId="5754" xr:uid="{00000000-0005-0000-0000-0000AF100000}"/>
    <cellStyle name="Note 2 14 15 3" xfId="7652" xr:uid="{00000000-0005-0000-0000-0000B0100000}"/>
    <cellStyle name="Note 2 14 15 4" xfId="3476" xr:uid="{00000000-0005-0000-0000-0000B1100000}"/>
    <cellStyle name="Note 2 14 16" xfId="1248" xr:uid="{00000000-0005-0000-0000-0000B2100000}"/>
    <cellStyle name="Note 2 14 16 2" xfId="5755" xr:uid="{00000000-0005-0000-0000-0000B3100000}"/>
    <cellStyle name="Note 2 14 16 3" xfId="7653" xr:uid="{00000000-0005-0000-0000-0000B4100000}"/>
    <cellStyle name="Note 2 14 16 4" xfId="3477" xr:uid="{00000000-0005-0000-0000-0000B5100000}"/>
    <cellStyle name="Note 2 14 17" xfId="1249" xr:uid="{00000000-0005-0000-0000-0000B6100000}"/>
    <cellStyle name="Note 2 14 17 2" xfId="5756" xr:uid="{00000000-0005-0000-0000-0000B7100000}"/>
    <cellStyle name="Note 2 14 17 3" xfId="7654" xr:uid="{00000000-0005-0000-0000-0000B8100000}"/>
    <cellStyle name="Note 2 14 17 4" xfId="3478" xr:uid="{00000000-0005-0000-0000-0000B9100000}"/>
    <cellStyle name="Note 2 14 18" xfId="1250" xr:uid="{00000000-0005-0000-0000-0000BA100000}"/>
    <cellStyle name="Note 2 14 18 2" xfId="5757" xr:uid="{00000000-0005-0000-0000-0000BB100000}"/>
    <cellStyle name="Note 2 14 18 3" xfId="7655" xr:uid="{00000000-0005-0000-0000-0000BC100000}"/>
    <cellStyle name="Note 2 14 18 4" xfId="3479" xr:uid="{00000000-0005-0000-0000-0000BD100000}"/>
    <cellStyle name="Note 2 14 19" xfId="1251" xr:uid="{00000000-0005-0000-0000-0000BE100000}"/>
    <cellStyle name="Note 2 14 19 2" xfId="5758" xr:uid="{00000000-0005-0000-0000-0000BF100000}"/>
    <cellStyle name="Note 2 14 19 3" xfId="7656" xr:uid="{00000000-0005-0000-0000-0000C0100000}"/>
    <cellStyle name="Note 2 14 19 4" xfId="3480" xr:uid="{00000000-0005-0000-0000-0000C1100000}"/>
    <cellStyle name="Note 2 14 2" xfId="1252" xr:uid="{00000000-0005-0000-0000-0000C2100000}"/>
    <cellStyle name="Note 2 14 2 2" xfId="5759" xr:uid="{00000000-0005-0000-0000-0000C3100000}"/>
    <cellStyle name="Note 2 14 2 3" xfId="7657" xr:uid="{00000000-0005-0000-0000-0000C4100000}"/>
    <cellStyle name="Note 2 14 2 4" xfId="3481" xr:uid="{00000000-0005-0000-0000-0000C5100000}"/>
    <cellStyle name="Note 2 14 20" xfId="1253" xr:uid="{00000000-0005-0000-0000-0000C6100000}"/>
    <cellStyle name="Note 2 14 20 2" xfId="5760" xr:uid="{00000000-0005-0000-0000-0000C7100000}"/>
    <cellStyle name="Note 2 14 20 3" xfId="7658" xr:uid="{00000000-0005-0000-0000-0000C8100000}"/>
    <cellStyle name="Note 2 14 20 4" xfId="3482" xr:uid="{00000000-0005-0000-0000-0000C9100000}"/>
    <cellStyle name="Note 2 14 21" xfId="1254" xr:uid="{00000000-0005-0000-0000-0000CA100000}"/>
    <cellStyle name="Note 2 14 21 2" xfId="5761" xr:uid="{00000000-0005-0000-0000-0000CB100000}"/>
    <cellStyle name="Note 2 14 21 3" xfId="7659" xr:uid="{00000000-0005-0000-0000-0000CC100000}"/>
    <cellStyle name="Note 2 14 21 4" xfId="3483" xr:uid="{00000000-0005-0000-0000-0000CD100000}"/>
    <cellStyle name="Note 2 14 22" xfId="1255" xr:uid="{00000000-0005-0000-0000-0000CE100000}"/>
    <cellStyle name="Note 2 14 22 2" xfId="5762" xr:uid="{00000000-0005-0000-0000-0000CF100000}"/>
    <cellStyle name="Note 2 14 22 3" xfId="7660" xr:uid="{00000000-0005-0000-0000-0000D0100000}"/>
    <cellStyle name="Note 2 14 22 4" xfId="3484" xr:uid="{00000000-0005-0000-0000-0000D1100000}"/>
    <cellStyle name="Note 2 14 23" xfId="1256" xr:uid="{00000000-0005-0000-0000-0000D2100000}"/>
    <cellStyle name="Note 2 14 23 2" xfId="5763" xr:uid="{00000000-0005-0000-0000-0000D3100000}"/>
    <cellStyle name="Note 2 14 23 3" xfId="7661" xr:uid="{00000000-0005-0000-0000-0000D4100000}"/>
    <cellStyle name="Note 2 14 23 4" xfId="3485" xr:uid="{00000000-0005-0000-0000-0000D5100000}"/>
    <cellStyle name="Note 2 14 24" xfId="5748" xr:uid="{00000000-0005-0000-0000-0000D6100000}"/>
    <cellStyle name="Note 2 14 25" xfId="7646" xr:uid="{00000000-0005-0000-0000-0000D7100000}"/>
    <cellStyle name="Note 2 14 26" xfId="3470" xr:uid="{00000000-0005-0000-0000-0000D8100000}"/>
    <cellStyle name="Note 2 14 3" xfId="1257" xr:uid="{00000000-0005-0000-0000-0000D9100000}"/>
    <cellStyle name="Note 2 14 3 2" xfId="5764" xr:uid="{00000000-0005-0000-0000-0000DA100000}"/>
    <cellStyle name="Note 2 14 3 3" xfId="7662" xr:uid="{00000000-0005-0000-0000-0000DB100000}"/>
    <cellStyle name="Note 2 14 3 4" xfId="3486" xr:uid="{00000000-0005-0000-0000-0000DC100000}"/>
    <cellStyle name="Note 2 14 4" xfId="1258" xr:uid="{00000000-0005-0000-0000-0000DD100000}"/>
    <cellStyle name="Note 2 14 4 2" xfId="5765" xr:uid="{00000000-0005-0000-0000-0000DE100000}"/>
    <cellStyle name="Note 2 14 4 3" xfId="7663" xr:uid="{00000000-0005-0000-0000-0000DF100000}"/>
    <cellStyle name="Note 2 14 4 4" xfId="3487" xr:uid="{00000000-0005-0000-0000-0000E0100000}"/>
    <cellStyle name="Note 2 14 5" xfId="1259" xr:uid="{00000000-0005-0000-0000-0000E1100000}"/>
    <cellStyle name="Note 2 14 5 2" xfId="5766" xr:uid="{00000000-0005-0000-0000-0000E2100000}"/>
    <cellStyle name="Note 2 14 5 3" xfId="7664" xr:uid="{00000000-0005-0000-0000-0000E3100000}"/>
    <cellStyle name="Note 2 14 5 4" xfId="3488" xr:uid="{00000000-0005-0000-0000-0000E4100000}"/>
    <cellStyle name="Note 2 14 6" xfId="1260" xr:uid="{00000000-0005-0000-0000-0000E5100000}"/>
    <cellStyle name="Note 2 14 6 2" xfId="5767" xr:uid="{00000000-0005-0000-0000-0000E6100000}"/>
    <cellStyle name="Note 2 14 6 3" xfId="7665" xr:uid="{00000000-0005-0000-0000-0000E7100000}"/>
    <cellStyle name="Note 2 14 6 4" xfId="3489" xr:uid="{00000000-0005-0000-0000-0000E8100000}"/>
    <cellStyle name="Note 2 14 7" xfId="1261" xr:uid="{00000000-0005-0000-0000-0000E9100000}"/>
    <cellStyle name="Note 2 14 7 2" xfId="5768" xr:uid="{00000000-0005-0000-0000-0000EA100000}"/>
    <cellStyle name="Note 2 14 7 3" xfId="7666" xr:uid="{00000000-0005-0000-0000-0000EB100000}"/>
    <cellStyle name="Note 2 14 7 4" xfId="3490" xr:uid="{00000000-0005-0000-0000-0000EC100000}"/>
    <cellStyle name="Note 2 14 8" xfId="1262" xr:uid="{00000000-0005-0000-0000-0000ED100000}"/>
    <cellStyle name="Note 2 14 8 2" xfId="5769" xr:uid="{00000000-0005-0000-0000-0000EE100000}"/>
    <cellStyle name="Note 2 14 8 3" xfId="7667" xr:uid="{00000000-0005-0000-0000-0000EF100000}"/>
    <cellStyle name="Note 2 14 8 4" xfId="3491" xr:uid="{00000000-0005-0000-0000-0000F0100000}"/>
    <cellStyle name="Note 2 14 9" xfId="1263" xr:uid="{00000000-0005-0000-0000-0000F1100000}"/>
    <cellStyle name="Note 2 14 9 2" xfId="5770" xr:uid="{00000000-0005-0000-0000-0000F2100000}"/>
    <cellStyle name="Note 2 14 9 3" xfId="7668" xr:uid="{00000000-0005-0000-0000-0000F3100000}"/>
    <cellStyle name="Note 2 14 9 4" xfId="3492" xr:uid="{00000000-0005-0000-0000-0000F4100000}"/>
    <cellStyle name="Note 2 15" xfId="1264" xr:uid="{00000000-0005-0000-0000-0000F5100000}"/>
    <cellStyle name="Note 2 15 10" xfId="1265" xr:uid="{00000000-0005-0000-0000-0000F6100000}"/>
    <cellStyle name="Note 2 15 10 2" xfId="5772" xr:uid="{00000000-0005-0000-0000-0000F7100000}"/>
    <cellStyle name="Note 2 15 10 3" xfId="7670" xr:uid="{00000000-0005-0000-0000-0000F8100000}"/>
    <cellStyle name="Note 2 15 10 4" xfId="3494" xr:uid="{00000000-0005-0000-0000-0000F9100000}"/>
    <cellStyle name="Note 2 15 11" xfId="1266" xr:uid="{00000000-0005-0000-0000-0000FA100000}"/>
    <cellStyle name="Note 2 15 11 2" xfId="5773" xr:uid="{00000000-0005-0000-0000-0000FB100000}"/>
    <cellStyle name="Note 2 15 11 3" xfId="7671" xr:uid="{00000000-0005-0000-0000-0000FC100000}"/>
    <cellStyle name="Note 2 15 11 4" xfId="3495" xr:uid="{00000000-0005-0000-0000-0000FD100000}"/>
    <cellStyle name="Note 2 15 12" xfId="1267" xr:uid="{00000000-0005-0000-0000-0000FE100000}"/>
    <cellStyle name="Note 2 15 12 2" xfId="5774" xr:uid="{00000000-0005-0000-0000-0000FF100000}"/>
    <cellStyle name="Note 2 15 12 3" xfId="7672" xr:uid="{00000000-0005-0000-0000-000000110000}"/>
    <cellStyle name="Note 2 15 12 4" xfId="3496" xr:uid="{00000000-0005-0000-0000-000001110000}"/>
    <cellStyle name="Note 2 15 13" xfId="1268" xr:uid="{00000000-0005-0000-0000-000002110000}"/>
    <cellStyle name="Note 2 15 13 2" xfId="5775" xr:uid="{00000000-0005-0000-0000-000003110000}"/>
    <cellStyle name="Note 2 15 13 3" xfId="7673" xr:uid="{00000000-0005-0000-0000-000004110000}"/>
    <cellStyle name="Note 2 15 13 4" xfId="3497" xr:uid="{00000000-0005-0000-0000-000005110000}"/>
    <cellStyle name="Note 2 15 14" xfId="1269" xr:uid="{00000000-0005-0000-0000-000006110000}"/>
    <cellStyle name="Note 2 15 14 2" xfId="5776" xr:uid="{00000000-0005-0000-0000-000007110000}"/>
    <cellStyle name="Note 2 15 14 3" xfId="7674" xr:uid="{00000000-0005-0000-0000-000008110000}"/>
    <cellStyle name="Note 2 15 14 4" xfId="3498" xr:uid="{00000000-0005-0000-0000-000009110000}"/>
    <cellStyle name="Note 2 15 15" xfId="1270" xr:uid="{00000000-0005-0000-0000-00000A110000}"/>
    <cellStyle name="Note 2 15 15 2" xfId="5777" xr:uid="{00000000-0005-0000-0000-00000B110000}"/>
    <cellStyle name="Note 2 15 15 3" xfId="7675" xr:uid="{00000000-0005-0000-0000-00000C110000}"/>
    <cellStyle name="Note 2 15 15 4" xfId="3499" xr:uid="{00000000-0005-0000-0000-00000D110000}"/>
    <cellStyle name="Note 2 15 16" xfId="1271" xr:uid="{00000000-0005-0000-0000-00000E110000}"/>
    <cellStyle name="Note 2 15 16 2" xfId="5778" xr:uid="{00000000-0005-0000-0000-00000F110000}"/>
    <cellStyle name="Note 2 15 16 3" xfId="7676" xr:uid="{00000000-0005-0000-0000-000010110000}"/>
    <cellStyle name="Note 2 15 16 4" xfId="3500" xr:uid="{00000000-0005-0000-0000-000011110000}"/>
    <cellStyle name="Note 2 15 17" xfId="1272" xr:uid="{00000000-0005-0000-0000-000012110000}"/>
    <cellStyle name="Note 2 15 17 2" xfId="5779" xr:uid="{00000000-0005-0000-0000-000013110000}"/>
    <cellStyle name="Note 2 15 17 3" xfId="7677" xr:uid="{00000000-0005-0000-0000-000014110000}"/>
    <cellStyle name="Note 2 15 17 4" xfId="3501" xr:uid="{00000000-0005-0000-0000-000015110000}"/>
    <cellStyle name="Note 2 15 18" xfId="1273" xr:uid="{00000000-0005-0000-0000-000016110000}"/>
    <cellStyle name="Note 2 15 18 2" xfId="5780" xr:uid="{00000000-0005-0000-0000-000017110000}"/>
    <cellStyle name="Note 2 15 18 3" xfId="7678" xr:uid="{00000000-0005-0000-0000-000018110000}"/>
    <cellStyle name="Note 2 15 18 4" xfId="3502" xr:uid="{00000000-0005-0000-0000-000019110000}"/>
    <cellStyle name="Note 2 15 19" xfId="1274" xr:uid="{00000000-0005-0000-0000-00001A110000}"/>
    <cellStyle name="Note 2 15 19 2" xfId="5781" xr:uid="{00000000-0005-0000-0000-00001B110000}"/>
    <cellStyle name="Note 2 15 19 3" xfId="7679" xr:uid="{00000000-0005-0000-0000-00001C110000}"/>
    <cellStyle name="Note 2 15 19 4" xfId="3503" xr:uid="{00000000-0005-0000-0000-00001D110000}"/>
    <cellStyle name="Note 2 15 2" xfId="1275" xr:uid="{00000000-0005-0000-0000-00001E110000}"/>
    <cellStyle name="Note 2 15 2 2" xfId="5782" xr:uid="{00000000-0005-0000-0000-00001F110000}"/>
    <cellStyle name="Note 2 15 2 3" xfId="7680" xr:uid="{00000000-0005-0000-0000-000020110000}"/>
    <cellStyle name="Note 2 15 2 4" xfId="3504" xr:uid="{00000000-0005-0000-0000-000021110000}"/>
    <cellStyle name="Note 2 15 20" xfId="1276" xr:uid="{00000000-0005-0000-0000-000022110000}"/>
    <cellStyle name="Note 2 15 20 2" xfId="5783" xr:uid="{00000000-0005-0000-0000-000023110000}"/>
    <cellStyle name="Note 2 15 20 3" xfId="7681" xr:uid="{00000000-0005-0000-0000-000024110000}"/>
    <cellStyle name="Note 2 15 20 4" xfId="3505" xr:uid="{00000000-0005-0000-0000-000025110000}"/>
    <cellStyle name="Note 2 15 21" xfId="1277" xr:uid="{00000000-0005-0000-0000-000026110000}"/>
    <cellStyle name="Note 2 15 21 2" xfId="5784" xr:uid="{00000000-0005-0000-0000-000027110000}"/>
    <cellStyle name="Note 2 15 21 3" xfId="7682" xr:uid="{00000000-0005-0000-0000-000028110000}"/>
    <cellStyle name="Note 2 15 21 4" xfId="3506" xr:uid="{00000000-0005-0000-0000-000029110000}"/>
    <cellStyle name="Note 2 15 22" xfId="1278" xr:uid="{00000000-0005-0000-0000-00002A110000}"/>
    <cellStyle name="Note 2 15 22 2" xfId="5785" xr:uid="{00000000-0005-0000-0000-00002B110000}"/>
    <cellStyle name="Note 2 15 22 3" xfId="7683" xr:uid="{00000000-0005-0000-0000-00002C110000}"/>
    <cellStyle name="Note 2 15 22 4" xfId="3507" xr:uid="{00000000-0005-0000-0000-00002D110000}"/>
    <cellStyle name="Note 2 15 23" xfId="1279" xr:uid="{00000000-0005-0000-0000-00002E110000}"/>
    <cellStyle name="Note 2 15 23 2" xfId="5786" xr:uid="{00000000-0005-0000-0000-00002F110000}"/>
    <cellStyle name="Note 2 15 23 3" xfId="7684" xr:uid="{00000000-0005-0000-0000-000030110000}"/>
    <cellStyle name="Note 2 15 23 4" xfId="3508" xr:uid="{00000000-0005-0000-0000-000031110000}"/>
    <cellStyle name="Note 2 15 24" xfId="5771" xr:uid="{00000000-0005-0000-0000-000032110000}"/>
    <cellStyle name="Note 2 15 25" xfId="7669" xr:uid="{00000000-0005-0000-0000-000033110000}"/>
    <cellStyle name="Note 2 15 26" xfId="3493" xr:uid="{00000000-0005-0000-0000-000034110000}"/>
    <cellStyle name="Note 2 15 3" xfId="1280" xr:uid="{00000000-0005-0000-0000-000035110000}"/>
    <cellStyle name="Note 2 15 3 2" xfId="5787" xr:uid="{00000000-0005-0000-0000-000036110000}"/>
    <cellStyle name="Note 2 15 3 3" xfId="7685" xr:uid="{00000000-0005-0000-0000-000037110000}"/>
    <cellStyle name="Note 2 15 3 4" xfId="3509" xr:uid="{00000000-0005-0000-0000-000038110000}"/>
    <cellStyle name="Note 2 15 4" xfId="1281" xr:uid="{00000000-0005-0000-0000-000039110000}"/>
    <cellStyle name="Note 2 15 4 2" xfId="5788" xr:uid="{00000000-0005-0000-0000-00003A110000}"/>
    <cellStyle name="Note 2 15 4 3" xfId="7686" xr:uid="{00000000-0005-0000-0000-00003B110000}"/>
    <cellStyle name="Note 2 15 4 4" xfId="3510" xr:uid="{00000000-0005-0000-0000-00003C110000}"/>
    <cellStyle name="Note 2 15 5" xfId="1282" xr:uid="{00000000-0005-0000-0000-00003D110000}"/>
    <cellStyle name="Note 2 15 5 2" xfId="5789" xr:uid="{00000000-0005-0000-0000-00003E110000}"/>
    <cellStyle name="Note 2 15 5 3" xfId="7687" xr:uid="{00000000-0005-0000-0000-00003F110000}"/>
    <cellStyle name="Note 2 15 5 4" xfId="3511" xr:uid="{00000000-0005-0000-0000-000040110000}"/>
    <cellStyle name="Note 2 15 6" xfId="1283" xr:uid="{00000000-0005-0000-0000-000041110000}"/>
    <cellStyle name="Note 2 15 6 2" xfId="5790" xr:uid="{00000000-0005-0000-0000-000042110000}"/>
    <cellStyle name="Note 2 15 6 3" xfId="7688" xr:uid="{00000000-0005-0000-0000-000043110000}"/>
    <cellStyle name="Note 2 15 6 4" xfId="3512" xr:uid="{00000000-0005-0000-0000-000044110000}"/>
    <cellStyle name="Note 2 15 7" xfId="1284" xr:uid="{00000000-0005-0000-0000-000045110000}"/>
    <cellStyle name="Note 2 15 7 2" xfId="5791" xr:uid="{00000000-0005-0000-0000-000046110000}"/>
    <cellStyle name="Note 2 15 7 3" xfId="7689" xr:uid="{00000000-0005-0000-0000-000047110000}"/>
    <cellStyle name="Note 2 15 7 4" xfId="3513" xr:uid="{00000000-0005-0000-0000-000048110000}"/>
    <cellStyle name="Note 2 15 8" xfId="1285" xr:uid="{00000000-0005-0000-0000-000049110000}"/>
    <cellStyle name="Note 2 15 8 2" xfId="5792" xr:uid="{00000000-0005-0000-0000-00004A110000}"/>
    <cellStyle name="Note 2 15 8 3" xfId="7690" xr:uid="{00000000-0005-0000-0000-00004B110000}"/>
    <cellStyle name="Note 2 15 8 4" xfId="3514" xr:uid="{00000000-0005-0000-0000-00004C110000}"/>
    <cellStyle name="Note 2 15 9" xfId="1286" xr:uid="{00000000-0005-0000-0000-00004D110000}"/>
    <cellStyle name="Note 2 15 9 2" xfId="5793" xr:uid="{00000000-0005-0000-0000-00004E110000}"/>
    <cellStyle name="Note 2 15 9 3" xfId="7691" xr:uid="{00000000-0005-0000-0000-00004F110000}"/>
    <cellStyle name="Note 2 15 9 4" xfId="3515" xr:uid="{00000000-0005-0000-0000-000050110000}"/>
    <cellStyle name="Note 2 16" xfId="1287" xr:uid="{00000000-0005-0000-0000-000051110000}"/>
    <cellStyle name="Note 2 16 2" xfId="5794" xr:uid="{00000000-0005-0000-0000-000052110000}"/>
    <cellStyle name="Note 2 16 3" xfId="7692" xr:uid="{00000000-0005-0000-0000-000053110000}"/>
    <cellStyle name="Note 2 16 4" xfId="3516" xr:uid="{00000000-0005-0000-0000-000054110000}"/>
    <cellStyle name="Note 2 17" xfId="1288" xr:uid="{00000000-0005-0000-0000-000055110000}"/>
    <cellStyle name="Note 2 17 2" xfId="5795" xr:uid="{00000000-0005-0000-0000-000056110000}"/>
    <cellStyle name="Note 2 17 3" xfId="7693" xr:uid="{00000000-0005-0000-0000-000057110000}"/>
    <cellStyle name="Note 2 17 4" xfId="3517" xr:uid="{00000000-0005-0000-0000-000058110000}"/>
    <cellStyle name="Note 2 18" xfId="1289" xr:uid="{00000000-0005-0000-0000-000059110000}"/>
    <cellStyle name="Note 2 18 2" xfId="5796" xr:uid="{00000000-0005-0000-0000-00005A110000}"/>
    <cellStyle name="Note 2 18 3" xfId="7694" xr:uid="{00000000-0005-0000-0000-00005B110000}"/>
    <cellStyle name="Note 2 18 4" xfId="3518" xr:uid="{00000000-0005-0000-0000-00005C110000}"/>
    <cellStyle name="Note 2 19" xfId="1290" xr:uid="{00000000-0005-0000-0000-00005D110000}"/>
    <cellStyle name="Note 2 19 2" xfId="5797" xr:uid="{00000000-0005-0000-0000-00005E110000}"/>
    <cellStyle name="Note 2 19 3" xfId="7695" xr:uid="{00000000-0005-0000-0000-00005F110000}"/>
    <cellStyle name="Note 2 19 4" xfId="3519" xr:uid="{00000000-0005-0000-0000-000060110000}"/>
    <cellStyle name="Note 2 2" xfId="1291" xr:uid="{00000000-0005-0000-0000-000061110000}"/>
    <cellStyle name="Note 2 2 10" xfId="1292" xr:uid="{00000000-0005-0000-0000-000062110000}"/>
    <cellStyle name="Note 2 2 10 2" xfId="5799" xr:uid="{00000000-0005-0000-0000-000063110000}"/>
    <cellStyle name="Note 2 2 10 3" xfId="7697" xr:uid="{00000000-0005-0000-0000-000064110000}"/>
    <cellStyle name="Note 2 2 10 4" xfId="3521" xr:uid="{00000000-0005-0000-0000-000065110000}"/>
    <cellStyle name="Note 2 2 11" xfId="1293" xr:uid="{00000000-0005-0000-0000-000066110000}"/>
    <cellStyle name="Note 2 2 11 2" xfId="5800" xr:uid="{00000000-0005-0000-0000-000067110000}"/>
    <cellStyle name="Note 2 2 11 3" xfId="7698" xr:uid="{00000000-0005-0000-0000-000068110000}"/>
    <cellStyle name="Note 2 2 11 4" xfId="3522" xr:uid="{00000000-0005-0000-0000-000069110000}"/>
    <cellStyle name="Note 2 2 12" xfId="1294" xr:uid="{00000000-0005-0000-0000-00006A110000}"/>
    <cellStyle name="Note 2 2 12 2" xfId="5801" xr:uid="{00000000-0005-0000-0000-00006B110000}"/>
    <cellStyle name="Note 2 2 12 3" xfId="7699" xr:uid="{00000000-0005-0000-0000-00006C110000}"/>
    <cellStyle name="Note 2 2 12 4" xfId="3523" xr:uid="{00000000-0005-0000-0000-00006D110000}"/>
    <cellStyle name="Note 2 2 13" xfId="1295" xr:uid="{00000000-0005-0000-0000-00006E110000}"/>
    <cellStyle name="Note 2 2 13 2" xfId="5802" xr:uid="{00000000-0005-0000-0000-00006F110000}"/>
    <cellStyle name="Note 2 2 13 3" xfId="7700" xr:uid="{00000000-0005-0000-0000-000070110000}"/>
    <cellStyle name="Note 2 2 13 4" xfId="3524" xr:uid="{00000000-0005-0000-0000-000071110000}"/>
    <cellStyle name="Note 2 2 14" xfId="1296" xr:uid="{00000000-0005-0000-0000-000072110000}"/>
    <cellStyle name="Note 2 2 14 2" xfId="5803" xr:uid="{00000000-0005-0000-0000-000073110000}"/>
    <cellStyle name="Note 2 2 14 3" xfId="7701" xr:uid="{00000000-0005-0000-0000-000074110000}"/>
    <cellStyle name="Note 2 2 14 4" xfId="3525" xr:uid="{00000000-0005-0000-0000-000075110000}"/>
    <cellStyle name="Note 2 2 15" xfId="1297" xr:uid="{00000000-0005-0000-0000-000076110000}"/>
    <cellStyle name="Note 2 2 15 2" xfId="5804" xr:uid="{00000000-0005-0000-0000-000077110000}"/>
    <cellStyle name="Note 2 2 15 3" xfId="7702" xr:uid="{00000000-0005-0000-0000-000078110000}"/>
    <cellStyle name="Note 2 2 15 4" xfId="3526" xr:uid="{00000000-0005-0000-0000-000079110000}"/>
    <cellStyle name="Note 2 2 16" xfId="1298" xr:uid="{00000000-0005-0000-0000-00007A110000}"/>
    <cellStyle name="Note 2 2 16 2" xfId="5805" xr:uid="{00000000-0005-0000-0000-00007B110000}"/>
    <cellStyle name="Note 2 2 16 3" xfId="7703" xr:uid="{00000000-0005-0000-0000-00007C110000}"/>
    <cellStyle name="Note 2 2 16 4" xfId="3527" xr:uid="{00000000-0005-0000-0000-00007D110000}"/>
    <cellStyle name="Note 2 2 17" xfId="1299" xr:uid="{00000000-0005-0000-0000-00007E110000}"/>
    <cellStyle name="Note 2 2 17 2" xfId="5806" xr:uid="{00000000-0005-0000-0000-00007F110000}"/>
    <cellStyle name="Note 2 2 17 3" xfId="7704" xr:uid="{00000000-0005-0000-0000-000080110000}"/>
    <cellStyle name="Note 2 2 17 4" xfId="3528" xr:uid="{00000000-0005-0000-0000-000081110000}"/>
    <cellStyle name="Note 2 2 18" xfId="1300" xr:uid="{00000000-0005-0000-0000-000082110000}"/>
    <cellStyle name="Note 2 2 18 2" xfId="5807" xr:uid="{00000000-0005-0000-0000-000083110000}"/>
    <cellStyle name="Note 2 2 18 3" xfId="7705" xr:uid="{00000000-0005-0000-0000-000084110000}"/>
    <cellStyle name="Note 2 2 18 4" xfId="3529" xr:uid="{00000000-0005-0000-0000-000085110000}"/>
    <cellStyle name="Note 2 2 19" xfId="1301" xr:uid="{00000000-0005-0000-0000-000086110000}"/>
    <cellStyle name="Note 2 2 19 2" xfId="5808" xr:uid="{00000000-0005-0000-0000-000087110000}"/>
    <cellStyle name="Note 2 2 19 3" xfId="7706" xr:uid="{00000000-0005-0000-0000-000088110000}"/>
    <cellStyle name="Note 2 2 19 4" xfId="3530" xr:uid="{00000000-0005-0000-0000-000089110000}"/>
    <cellStyle name="Note 2 2 2" xfId="1302" xr:uid="{00000000-0005-0000-0000-00008A110000}"/>
    <cellStyle name="Note 2 2 2 2" xfId="5809" xr:uid="{00000000-0005-0000-0000-00008B110000}"/>
    <cellStyle name="Note 2 2 2 3" xfId="7707" xr:uid="{00000000-0005-0000-0000-00008C110000}"/>
    <cellStyle name="Note 2 2 2 4" xfId="3531" xr:uid="{00000000-0005-0000-0000-00008D110000}"/>
    <cellStyle name="Note 2 2 20" xfId="1303" xr:uid="{00000000-0005-0000-0000-00008E110000}"/>
    <cellStyle name="Note 2 2 20 2" xfId="5810" xr:uid="{00000000-0005-0000-0000-00008F110000}"/>
    <cellStyle name="Note 2 2 20 3" xfId="7708" xr:uid="{00000000-0005-0000-0000-000090110000}"/>
    <cellStyle name="Note 2 2 20 4" xfId="3532" xr:uid="{00000000-0005-0000-0000-000091110000}"/>
    <cellStyle name="Note 2 2 21" xfId="1304" xr:uid="{00000000-0005-0000-0000-000092110000}"/>
    <cellStyle name="Note 2 2 21 2" xfId="5811" xr:uid="{00000000-0005-0000-0000-000093110000}"/>
    <cellStyle name="Note 2 2 21 3" xfId="7709" xr:uid="{00000000-0005-0000-0000-000094110000}"/>
    <cellStyle name="Note 2 2 21 4" xfId="3533" xr:uid="{00000000-0005-0000-0000-000095110000}"/>
    <cellStyle name="Note 2 2 22" xfId="1305" xr:uid="{00000000-0005-0000-0000-000096110000}"/>
    <cellStyle name="Note 2 2 22 2" xfId="5812" xr:uid="{00000000-0005-0000-0000-000097110000}"/>
    <cellStyle name="Note 2 2 22 3" xfId="7710" xr:uid="{00000000-0005-0000-0000-000098110000}"/>
    <cellStyle name="Note 2 2 22 4" xfId="3534" xr:uid="{00000000-0005-0000-0000-000099110000}"/>
    <cellStyle name="Note 2 2 23" xfId="1306" xr:uid="{00000000-0005-0000-0000-00009A110000}"/>
    <cellStyle name="Note 2 2 23 2" xfId="5813" xr:uid="{00000000-0005-0000-0000-00009B110000}"/>
    <cellStyle name="Note 2 2 23 3" xfId="7711" xr:uid="{00000000-0005-0000-0000-00009C110000}"/>
    <cellStyle name="Note 2 2 23 4" xfId="3535" xr:uid="{00000000-0005-0000-0000-00009D110000}"/>
    <cellStyle name="Note 2 2 24" xfId="5798" xr:uid="{00000000-0005-0000-0000-00009E110000}"/>
    <cellStyle name="Note 2 2 25" xfId="7696" xr:uid="{00000000-0005-0000-0000-00009F110000}"/>
    <cellStyle name="Note 2 2 26" xfId="3520" xr:uid="{00000000-0005-0000-0000-0000A0110000}"/>
    <cellStyle name="Note 2 2 3" xfId="1307" xr:uid="{00000000-0005-0000-0000-0000A1110000}"/>
    <cellStyle name="Note 2 2 3 2" xfId="5814" xr:uid="{00000000-0005-0000-0000-0000A2110000}"/>
    <cellStyle name="Note 2 2 3 3" xfId="7712" xr:uid="{00000000-0005-0000-0000-0000A3110000}"/>
    <cellStyle name="Note 2 2 3 4" xfId="3536" xr:uid="{00000000-0005-0000-0000-0000A4110000}"/>
    <cellStyle name="Note 2 2 4" xfId="1308" xr:uid="{00000000-0005-0000-0000-0000A5110000}"/>
    <cellStyle name="Note 2 2 4 2" xfId="5815" xr:uid="{00000000-0005-0000-0000-0000A6110000}"/>
    <cellStyle name="Note 2 2 4 3" xfId="7713" xr:uid="{00000000-0005-0000-0000-0000A7110000}"/>
    <cellStyle name="Note 2 2 4 4" xfId="3537" xr:uid="{00000000-0005-0000-0000-0000A8110000}"/>
    <cellStyle name="Note 2 2 5" xfId="1309" xr:uid="{00000000-0005-0000-0000-0000A9110000}"/>
    <cellStyle name="Note 2 2 5 2" xfId="5816" xr:uid="{00000000-0005-0000-0000-0000AA110000}"/>
    <cellStyle name="Note 2 2 5 3" xfId="7714" xr:uid="{00000000-0005-0000-0000-0000AB110000}"/>
    <cellStyle name="Note 2 2 5 4" xfId="3538" xr:uid="{00000000-0005-0000-0000-0000AC110000}"/>
    <cellStyle name="Note 2 2 6" xfId="1310" xr:uid="{00000000-0005-0000-0000-0000AD110000}"/>
    <cellStyle name="Note 2 2 6 2" xfId="5817" xr:uid="{00000000-0005-0000-0000-0000AE110000}"/>
    <cellStyle name="Note 2 2 6 3" xfId="7715" xr:uid="{00000000-0005-0000-0000-0000AF110000}"/>
    <cellStyle name="Note 2 2 6 4" xfId="3539" xr:uid="{00000000-0005-0000-0000-0000B0110000}"/>
    <cellStyle name="Note 2 2 7" xfId="1311" xr:uid="{00000000-0005-0000-0000-0000B1110000}"/>
    <cellStyle name="Note 2 2 7 2" xfId="5818" xr:uid="{00000000-0005-0000-0000-0000B2110000}"/>
    <cellStyle name="Note 2 2 7 3" xfId="7716" xr:uid="{00000000-0005-0000-0000-0000B3110000}"/>
    <cellStyle name="Note 2 2 7 4" xfId="3540" xr:uid="{00000000-0005-0000-0000-0000B4110000}"/>
    <cellStyle name="Note 2 2 8" xfId="1312" xr:uid="{00000000-0005-0000-0000-0000B5110000}"/>
    <cellStyle name="Note 2 2 8 2" xfId="5819" xr:uid="{00000000-0005-0000-0000-0000B6110000}"/>
    <cellStyle name="Note 2 2 8 3" xfId="7717" xr:uid="{00000000-0005-0000-0000-0000B7110000}"/>
    <cellStyle name="Note 2 2 8 4" xfId="3541" xr:uid="{00000000-0005-0000-0000-0000B8110000}"/>
    <cellStyle name="Note 2 2 9" xfId="1313" xr:uid="{00000000-0005-0000-0000-0000B9110000}"/>
    <cellStyle name="Note 2 2 9 2" xfId="5820" xr:uid="{00000000-0005-0000-0000-0000BA110000}"/>
    <cellStyle name="Note 2 2 9 3" xfId="7718" xr:uid="{00000000-0005-0000-0000-0000BB110000}"/>
    <cellStyle name="Note 2 2 9 4" xfId="3542" xr:uid="{00000000-0005-0000-0000-0000BC110000}"/>
    <cellStyle name="Note 2 20" xfId="1314" xr:uid="{00000000-0005-0000-0000-0000BD110000}"/>
    <cellStyle name="Note 2 20 2" xfId="5821" xr:uid="{00000000-0005-0000-0000-0000BE110000}"/>
    <cellStyle name="Note 2 20 3" xfId="7719" xr:uid="{00000000-0005-0000-0000-0000BF110000}"/>
    <cellStyle name="Note 2 20 4" xfId="3543" xr:uid="{00000000-0005-0000-0000-0000C0110000}"/>
    <cellStyle name="Note 2 21" xfId="1315" xr:uid="{00000000-0005-0000-0000-0000C1110000}"/>
    <cellStyle name="Note 2 21 2" xfId="5822" xr:uid="{00000000-0005-0000-0000-0000C2110000}"/>
    <cellStyle name="Note 2 21 3" xfId="7720" xr:uid="{00000000-0005-0000-0000-0000C3110000}"/>
    <cellStyle name="Note 2 21 4" xfId="3544" xr:uid="{00000000-0005-0000-0000-0000C4110000}"/>
    <cellStyle name="Note 2 22" xfId="1316" xr:uid="{00000000-0005-0000-0000-0000C5110000}"/>
    <cellStyle name="Note 2 22 2" xfId="5823" xr:uid="{00000000-0005-0000-0000-0000C6110000}"/>
    <cellStyle name="Note 2 22 3" xfId="7721" xr:uid="{00000000-0005-0000-0000-0000C7110000}"/>
    <cellStyle name="Note 2 22 4" xfId="3545" xr:uid="{00000000-0005-0000-0000-0000C8110000}"/>
    <cellStyle name="Note 2 23" xfId="1317" xr:uid="{00000000-0005-0000-0000-0000C9110000}"/>
    <cellStyle name="Note 2 23 2" xfId="5824" xr:uid="{00000000-0005-0000-0000-0000CA110000}"/>
    <cellStyle name="Note 2 23 3" xfId="7722" xr:uid="{00000000-0005-0000-0000-0000CB110000}"/>
    <cellStyle name="Note 2 23 4" xfId="3546" xr:uid="{00000000-0005-0000-0000-0000CC110000}"/>
    <cellStyle name="Note 2 24" xfId="1318" xr:uid="{00000000-0005-0000-0000-0000CD110000}"/>
    <cellStyle name="Note 2 24 2" xfId="5825" xr:uid="{00000000-0005-0000-0000-0000CE110000}"/>
    <cellStyle name="Note 2 24 3" xfId="7723" xr:uid="{00000000-0005-0000-0000-0000CF110000}"/>
    <cellStyle name="Note 2 24 4" xfId="3547" xr:uid="{00000000-0005-0000-0000-0000D0110000}"/>
    <cellStyle name="Note 2 25" xfId="1319" xr:uid="{00000000-0005-0000-0000-0000D1110000}"/>
    <cellStyle name="Note 2 25 2" xfId="5826" xr:uid="{00000000-0005-0000-0000-0000D2110000}"/>
    <cellStyle name="Note 2 25 3" xfId="7724" xr:uid="{00000000-0005-0000-0000-0000D3110000}"/>
    <cellStyle name="Note 2 25 4" xfId="3548" xr:uid="{00000000-0005-0000-0000-0000D4110000}"/>
    <cellStyle name="Note 2 26" xfId="1320" xr:uid="{00000000-0005-0000-0000-0000D5110000}"/>
    <cellStyle name="Note 2 26 2" xfId="5827" xr:uid="{00000000-0005-0000-0000-0000D6110000}"/>
    <cellStyle name="Note 2 26 3" xfId="7725" xr:uid="{00000000-0005-0000-0000-0000D7110000}"/>
    <cellStyle name="Note 2 26 4" xfId="3549" xr:uid="{00000000-0005-0000-0000-0000D8110000}"/>
    <cellStyle name="Note 2 27" xfId="1321" xr:uid="{00000000-0005-0000-0000-0000D9110000}"/>
    <cellStyle name="Note 2 27 2" xfId="5828" xr:uid="{00000000-0005-0000-0000-0000DA110000}"/>
    <cellStyle name="Note 2 27 3" xfId="7726" xr:uid="{00000000-0005-0000-0000-0000DB110000}"/>
    <cellStyle name="Note 2 27 4" xfId="3550" xr:uid="{00000000-0005-0000-0000-0000DC110000}"/>
    <cellStyle name="Note 2 28" xfId="1322" xr:uid="{00000000-0005-0000-0000-0000DD110000}"/>
    <cellStyle name="Note 2 28 2" xfId="5829" xr:uid="{00000000-0005-0000-0000-0000DE110000}"/>
    <cellStyle name="Note 2 28 3" xfId="7727" xr:uid="{00000000-0005-0000-0000-0000DF110000}"/>
    <cellStyle name="Note 2 28 4" xfId="3551" xr:uid="{00000000-0005-0000-0000-0000E0110000}"/>
    <cellStyle name="Note 2 29" xfId="1323" xr:uid="{00000000-0005-0000-0000-0000E1110000}"/>
    <cellStyle name="Note 2 29 2" xfId="5830" xr:uid="{00000000-0005-0000-0000-0000E2110000}"/>
    <cellStyle name="Note 2 29 3" xfId="7728" xr:uid="{00000000-0005-0000-0000-0000E3110000}"/>
    <cellStyle name="Note 2 29 4" xfId="3552" xr:uid="{00000000-0005-0000-0000-0000E4110000}"/>
    <cellStyle name="Note 2 3" xfId="1324" xr:uid="{00000000-0005-0000-0000-0000E5110000}"/>
    <cellStyle name="Note 2 3 10" xfId="1325" xr:uid="{00000000-0005-0000-0000-0000E6110000}"/>
    <cellStyle name="Note 2 3 10 2" xfId="5832" xr:uid="{00000000-0005-0000-0000-0000E7110000}"/>
    <cellStyle name="Note 2 3 10 3" xfId="7730" xr:uid="{00000000-0005-0000-0000-0000E8110000}"/>
    <cellStyle name="Note 2 3 10 4" xfId="3554" xr:uid="{00000000-0005-0000-0000-0000E9110000}"/>
    <cellStyle name="Note 2 3 11" xfId="1326" xr:uid="{00000000-0005-0000-0000-0000EA110000}"/>
    <cellStyle name="Note 2 3 11 2" xfId="5833" xr:uid="{00000000-0005-0000-0000-0000EB110000}"/>
    <cellStyle name="Note 2 3 11 3" xfId="7731" xr:uid="{00000000-0005-0000-0000-0000EC110000}"/>
    <cellStyle name="Note 2 3 11 4" xfId="3555" xr:uid="{00000000-0005-0000-0000-0000ED110000}"/>
    <cellStyle name="Note 2 3 12" xfId="1327" xr:uid="{00000000-0005-0000-0000-0000EE110000}"/>
    <cellStyle name="Note 2 3 12 2" xfId="5834" xr:uid="{00000000-0005-0000-0000-0000EF110000}"/>
    <cellStyle name="Note 2 3 12 3" xfId="7732" xr:uid="{00000000-0005-0000-0000-0000F0110000}"/>
    <cellStyle name="Note 2 3 12 4" xfId="3556" xr:uid="{00000000-0005-0000-0000-0000F1110000}"/>
    <cellStyle name="Note 2 3 13" xfId="1328" xr:uid="{00000000-0005-0000-0000-0000F2110000}"/>
    <cellStyle name="Note 2 3 13 2" xfId="5835" xr:uid="{00000000-0005-0000-0000-0000F3110000}"/>
    <cellStyle name="Note 2 3 13 3" xfId="7733" xr:uid="{00000000-0005-0000-0000-0000F4110000}"/>
    <cellStyle name="Note 2 3 13 4" xfId="3557" xr:uid="{00000000-0005-0000-0000-0000F5110000}"/>
    <cellStyle name="Note 2 3 14" xfId="1329" xr:uid="{00000000-0005-0000-0000-0000F6110000}"/>
    <cellStyle name="Note 2 3 14 2" xfId="5836" xr:uid="{00000000-0005-0000-0000-0000F7110000}"/>
    <cellStyle name="Note 2 3 14 3" xfId="7734" xr:uid="{00000000-0005-0000-0000-0000F8110000}"/>
    <cellStyle name="Note 2 3 14 4" xfId="3558" xr:uid="{00000000-0005-0000-0000-0000F9110000}"/>
    <cellStyle name="Note 2 3 15" xfId="1330" xr:uid="{00000000-0005-0000-0000-0000FA110000}"/>
    <cellStyle name="Note 2 3 15 2" xfId="5837" xr:uid="{00000000-0005-0000-0000-0000FB110000}"/>
    <cellStyle name="Note 2 3 15 3" xfId="7735" xr:uid="{00000000-0005-0000-0000-0000FC110000}"/>
    <cellStyle name="Note 2 3 15 4" xfId="3559" xr:uid="{00000000-0005-0000-0000-0000FD110000}"/>
    <cellStyle name="Note 2 3 16" xfId="1331" xr:uid="{00000000-0005-0000-0000-0000FE110000}"/>
    <cellStyle name="Note 2 3 16 2" xfId="5838" xr:uid="{00000000-0005-0000-0000-0000FF110000}"/>
    <cellStyle name="Note 2 3 16 3" xfId="7736" xr:uid="{00000000-0005-0000-0000-000000120000}"/>
    <cellStyle name="Note 2 3 16 4" xfId="3560" xr:uid="{00000000-0005-0000-0000-000001120000}"/>
    <cellStyle name="Note 2 3 17" xfId="1332" xr:uid="{00000000-0005-0000-0000-000002120000}"/>
    <cellStyle name="Note 2 3 17 2" xfId="5839" xr:uid="{00000000-0005-0000-0000-000003120000}"/>
    <cellStyle name="Note 2 3 17 3" xfId="7737" xr:uid="{00000000-0005-0000-0000-000004120000}"/>
    <cellStyle name="Note 2 3 17 4" xfId="3561" xr:uid="{00000000-0005-0000-0000-000005120000}"/>
    <cellStyle name="Note 2 3 18" xfId="1333" xr:uid="{00000000-0005-0000-0000-000006120000}"/>
    <cellStyle name="Note 2 3 18 2" xfId="5840" xr:uid="{00000000-0005-0000-0000-000007120000}"/>
    <cellStyle name="Note 2 3 18 3" xfId="7738" xr:uid="{00000000-0005-0000-0000-000008120000}"/>
    <cellStyle name="Note 2 3 18 4" xfId="3562" xr:uid="{00000000-0005-0000-0000-000009120000}"/>
    <cellStyle name="Note 2 3 19" xfId="1334" xr:uid="{00000000-0005-0000-0000-00000A120000}"/>
    <cellStyle name="Note 2 3 19 2" xfId="5841" xr:uid="{00000000-0005-0000-0000-00000B120000}"/>
    <cellStyle name="Note 2 3 19 3" xfId="7739" xr:uid="{00000000-0005-0000-0000-00000C120000}"/>
    <cellStyle name="Note 2 3 19 4" xfId="3563" xr:uid="{00000000-0005-0000-0000-00000D120000}"/>
    <cellStyle name="Note 2 3 2" xfId="1335" xr:uid="{00000000-0005-0000-0000-00000E120000}"/>
    <cellStyle name="Note 2 3 2 2" xfId="5842" xr:uid="{00000000-0005-0000-0000-00000F120000}"/>
    <cellStyle name="Note 2 3 2 3" xfId="7740" xr:uid="{00000000-0005-0000-0000-000010120000}"/>
    <cellStyle name="Note 2 3 2 4" xfId="3564" xr:uid="{00000000-0005-0000-0000-000011120000}"/>
    <cellStyle name="Note 2 3 20" xfId="1336" xr:uid="{00000000-0005-0000-0000-000012120000}"/>
    <cellStyle name="Note 2 3 20 2" xfId="5843" xr:uid="{00000000-0005-0000-0000-000013120000}"/>
    <cellStyle name="Note 2 3 20 3" xfId="7741" xr:uid="{00000000-0005-0000-0000-000014120000}"/>
    <cellStyle name="Note 2 3 20 4" xfId="3565" xr:uid="{00000000-0005-0000-0000-000015120000}"/>
    <cellStyle name="Note 2 3 21" xfId="1337" xr:uid="{00000000-0005-0000-0000-000016120000}"/>
    <cellStyle name="Note 2 3 21 2" xfId="5844" xr:uid="{00000000-0005-0000-0000-000017120000}"/>
    <cellStyle name="Note 2 3 21 3" xfId="7742" xr:uid="{00000000-0005-0000-0000-000018120000}"/>
    <cellStyle name="Note 2 3 21 4" xfId="3566" xr:uid="{00000000-0005-0000-0000-000019120000}"/>
    <cellStyle name="Note 2 3 22" xfId="1338" xr:uid="{00000000-0005-0000-0000-00001A120000}"/>
    <cellStyle name="Note 2 3 22 2" xfId="5845" xr:uid="{00000000-0005-0000-0000-00001B120000}"/>
    <cellStyle name="Note 2 3 22 3" xfId="7743" xr:uid="{00000000-0005-0000-0000-00001C120000}"/>
    <cellStyle name="Note 2 3 22 4" xfId="3567" xr:uid="{00000000-0005-0000-0000-00001D120000}"/>
    <cellStyle name="Note 2 3 23" xfId="1339" xr:uid="{00000000-0005-0000-0000-00001E120000}"/>
    <cellStyle name="Note 2 3 23 2" xfId="5846" xr:uid="{00000000-0005-0000-0000-00001F120000}"/>
    <cellStyle name="Note 2 3 23 3" xfId="7744" xr:uid="{00000000-0005-0000-0000-000020120000}"/>
    <cellStyle name="Note 2 3 23 4" xfId="3568" xr:uid="{00000000-0005-0000-0000-000021120000}"/>
    <cellStyle name="Note 2 3 24" xfId="5831" xr:uid="{00000000-0005-0000-0000-000022120000}"/>
    <cellStyle name="Note 2 3 25" xfId="7729" xr:uid="{00000000-0005-0000-0000-000023120000}"/>
    <cellStyle name="Note 2 3 26" xfId="3553" xr:uid="{00000000-0005-0000-0000-000024120000}"/>
    <cellStyle name="Note 2 3 3" xfId="1340" xr:uid="{00000000-0005-0000-0000-000025120000}"/>
    <cellStyle name="Note 2 3 3 2" xfId="5847" xr:uid="{00000000-0005-0000-0000-000026120000}"/>
    <cellStyle name="Note 2 3 3 3" xfId="7745" xr:uid="{00000000-0005-0000-0000-000027120000}"/>
    <cellStyle name="Note 2 3 3 4" xfId="3569" xr:uid="{00000000-0005-0000-0000-000028120000}"/>
    <cellStyle name="Note 2 3 4" xfId="1341" xr:uid="{00000000-0005-0000-0000-000029120000}"/>
    <cellStyle name="Note 2 3 4 2" xfId="5848" xr:uid="{00000000-0005-0000-0000-00002A120000}"/>
    <cellStyle name="Note 2 3 4 3" xfId="7746" xr:uid="{00000000-0005-0000-0000-00002B120000}"/>
    <cellStyle name="Note 2 3 4 4" xfId="3570" xr:uid="{00000000-0005-0000-0000-00002C120000}"/>
    <cellStyle name="Note 2 3 5" xfId="1342" xr:uid="{00000000-0005-0000-0000-00002D120000}"/>
    <cellStyle name="Note 2 3 5 2" xfId="5849" xr:uid="{00000000-0005-0000-0000-00002E120000}"/>
    <cellStyle name="Note 2 3 5 3" xfId="7747" xr:uid="{00000000-0005-0000-0000-00002F120000}"/>
    <cellStyle name="Note 2 3 5 4" xfId="3571" xr:uid="{00000000-0005-0000-0000-000030120000}"/>
    <cellStyle name="Note 2 3 6" xfId="1343" xr:uid="{00000000-0005-0000-0000-000031120000}"/>
    <cellStyle name="Note 2 3 6 2" xfId="5850" xr:uid="{00000000-0005-0000-0000-000032120000}"/>
    <cellStyle name="Note 2 3 6 3" xfId="7748" xr:uid="{00000000-0005-0000-0000-000033120000}"/>
    <cellStyle name="Note 2 3 6 4" xfId="3572" xr:uid="{00000000-0005-0000-0000-000034120000}"/>
    <cellStyle name="Note 2 3 7" xfId="1344" xr:uid="{00000000-0005-0000-0000-000035120000}"/>
    <cellStyle name="Note 2 3 7 2" xfId="5851" xr:uid="{00000000-0005-0000-0000-000036120000}"/>
    <cellStyle name="Note 2 3 7 3" xfId="7749" xr:uid="{00000000-0005-0000-0000-000037120000}"/>
    <cellStyle name="Note 2 3 7 4" xfId="3573" xr:uid="{00000000-0005-0000-0000-000038120000}"/>
    <cellStyle name="Note 2 3 8" xfId="1345" xr:uid="{00000000-0005-0000-0000-000039120000}"/>
    <cellStyle name="Note 2 3 8 2" xfId="5852" xr:uid="{00000000-0005-0000-0000-00003A120000}"/>
    <cellStyle name="Note 2 3 8 3" xfId="7750" xr:uid="{00000000-0005-0000-0000-00003B120000}"/>
    <cellStyle name="Note 2 3 8 4" xfId="3574" xr:uid="{00000000-0005-0000-0000-00003C120000}"/>
    <cellStyle name="Note 2 3 9" xfId="1346" xr:uid="{00000000-0005-0000-0000-00003D120000}"/>
    <cellStyle name="Note 2 3 9 2" xfId="5853" xr:uid="{00000000-0005-0000-0000-00003E120000}"/>
    <cellStyle name="Note 2 3 9 3" xfId="7751" xr:uid="{00000000-0005-0000-0000-00003F120000}"/>
    <cellStyle name="Note 2 3 9 4" xfId="3575" xr:uid="{00000000-0005-0000-0000-000040120000}"/>
    <cellStyle name="Note 2 30" xfId="1347" xr:uid="{00000000-0005-0000-0000-000041120000}"/>
    <cellStyle name="Note 2 30 2" xfId="5854" xr:uid="{00000000-0005-0000-0000-000042120000}"/>
    <cellStyle name="Note 2 30 3" xfId="7752" xr:uid="{00000000-0005-0000-0000-000043120000}"/>
    <cellStyle name="Note 2 30 4" xfId="3576" xr:uid="{00000000-0005-0000-0000-000044120000}"/>
    <cellStyle name="Note 2 31" xfId="1348" xr:uid="{00000000-0005-0000-0000-000045120000}"/>
    <cellStyle name="Note 2 31 2" xfId="5855" xr:uid="{00000000-0005-0000-0000-000046120000}"/>
    <cellStyle name="Note 2 31 3" xfId="7753" xr:uid="{00000000-0005-0000-0000-000047120000}"/>
    <cellStyle name="Note 2 31 4" xfId="3577" xr:uid="{00000000-0005-0000-0000-000048120000}"/>
    <cellStyle name="Note 2 32" xfId="1349" xr:uid="{00000000-0005-0000-0000-000049120000}"/>
    <cellStyle name="Note 2 32 2" xfId="5856" xr:uid="{00000000-0005-0000-0000-00004A120000}"/>
    <cellStyle name="Note 2 32 3" xfId="7754" xr:uid="{00000000-0005-0000-0000-00004B120000}"/>
    <cellStyle name="Note 2 32 4" xfId="3578" xr:uid="{00000000-0005-0000-0000-00004C120000}"/>
    <cellStyle name="Note 2 33" xfId="1350" xr:uid="{00000000-0005-0000-0000-00004D120000}"/>
    <cellStyle name="Note 2 33 2" xfId="5857" xr:uid="{00000000-0005-0000-0000-00004E120000}"/>
    <cellStyle name="Note 2 33 3" xfId="7755" xr:uid="{00000000-0005-0000-0000-00004F120000}"/>
    <cellStyle name="Note 2 33 4" xfId="3579" xr:uid="{00000000-0005-0000-0000-000050120000}"/>
    <cellStyle name="Note 2 34" xfId="1351" xr:uid="{00000000-0005-0000-0000-000051120000}"/>
    <cellStyle name="Note 2 34 2" xfId="5858" xr:uid="{00000000-0005-0000-0000-000052120000}"/>
    <cellStyle name="Note 2 34 3" xfId="7756" xr:uid="{00000000-0005-0000-0000-000053120000}"/>
    <cellStyle name="Note 2 34 4" xfId="3580" xr:uid="{00000000-0005-0000-0000-000054120000}"/>
    <cellStyle name="Note 2 35" xfId="1352" xr:uid="{00000000-0005-0000-0000-000055120000}"/>
    <cellStyle name="Note 2 35 2" xfId="5859" xr:uid="{00000000-0005-0000-0000-000056120000}"/>
    <cellStyle name="Note 2 35 3" xfId="7757" xr:uid="{00000000-0005-0000-0000-000057120000}"/>
    <cellStyle name="Note 2 35 4" xfId="3581" xr:uid="{00000000-0005-0000-0000-000058120000}"/>
    <cellStyle name="Note 2 36" xfId="1353" xr:uid="{00000000-0005-0000-0000-000059120000}"/>
    <cellStyle name="Note 2 36 2" xfId="5860" xr:uid="{00000000-0005-0000-0000-00005A120000}"/>
    <cellStyle name="Note 2 36 3" xfId="7758" xr:uid="{00000000-0005-0000-0000-00005B120000}"/>
    <cellStyle name="Note 2 36 4" xfId="3582" xr:uid="{00000000-0005-0000-0000-00005C120000}"/>
    <cellStyle name="Note 2 37" xfId="1354" xr:uid="{00000000-0005-0000-0000-00005D120000}"/>
    <cellStyle name="Note 2 37 2" xfId="5861" xr:uid="{00000000-0005-0000-0000-00005E120000}"/>
    <cellStyle name="Note 2 37 3" xfId="7759" xr:uid="{00000000-0005-0000-0000-00005F120000}"/>
    <cellStyle name="Note 2 37 4" xfId="3583" xr:uid="{00000000-0005-0000-0000-000060120000}"/>
    <cellStyle name="Note 2 38" xfId="5655" xr:uid="{00000000-0005-0000-0000-000061120000}"/>
    <cellStyle name="Note 2 39" xfId="7553" xr:uid="{00000000-0005-0000-0000-000062120000}"/>
    <cellStyle name="Note 2 4" xfId="1355" xr:uid="{00000000-0005-0000-0000-000063120000}"/>
    <cellStyle name="Note 2 4 10" xfId="1356" xr:uid="{00000000-0005-0000-0000-000064120000}"/>
    <cellStyle name="Note 2 4 10 2" xfId="5863" xr:uid="{00000000-0005-0000-0000-000065120000}"/>
    <cellStyle name="Note 2 4 10 3" xfId="7761" xr:uid="{00000000-0005-0000-0000-000066120000}"/>
    <cellStyle name="Note 2 4 10 4" xfId="3585" xr:uid="{00000000-0005-0000-0000-000067120000}"/>
    <cellStyle name="Note 2 4 11" xfId="1357" xr:uid="{00000000-0005-0000-0000-000068120000}"/>
    <cellStyle name="Note 2 4 11 2" xfId="5864" xr:uid="{00000000-0005-0000-0000-000069120000}"/>
    <cellStyle name="Note 2 4 11 3" xfId="7762" xr:uid="{00000000-0005-0000-0000-00006A120000}"/>
    <cellStyle name="Note 2 4 11 4" xfId="3586" xr:uid="{00000000-0005-0000-0000-00006B120000}"/>
    <cellStyle name="Note 2 4 12" xfId="1358" xr:uid="{00000000-0005-0000-0000-00006C120000}"/>
    <cellStyle name="Note 2 4 12 2" xfId="5865" xr:uid="{00000000-0005-0000-0000-00006D120000}"/>
    <cellStyle name="Note 2 4 12 3" xfId="7763" xr:uid="{00000000-0005-0000-0000-00006E120000}"/>
    <cellStyle name="Note 2 4 12 4" xfId="3587" xr:uid="{00000000-0005-0000-0000-00006F120000}"/>
    <cellStyle name="Note 2 4 13" xfId="1359" xr:uid="{00000000-0005-0000-0000-000070120000}"/>
    <cellStyle name="Note 2 4 13 2" xfId="5866" xr:uid="{00000000-0005-0000-0000-000071120000}"/>
    <cellStyle name="Note 2 4 13 3" xfId="7764" xr:uid="{00000000-0005-0000-0000-000072120000}"/>
    <cellStyle name="Note 2 4 13 4" xfId="3588" xr:uid="{00000000-0005-0000-0000-000073120000}"/>
    <cellStyle name="Note 2 4 14" xfId="1360" xr:uid="{00000000-0005-0000-0000-000074120000}"/>
    <cellStyle name="Note 2 4 14 2" xfId="5867" xr:uid="{00000000-0005-0000-0000-000075120000}"/>
    <cellStyle name="Note 2 4 14 3" xfId="7765" xr:uid="{00000000-0005-0000-0000-000076120000}"/>
    <cellStyle name="Note 2 4 14 4" xfId="3589" xr:uid="{00000000-0005-0000-0000-000077120000}"/>
    <cellStyle name="Note 2 4 15" xfId="1361" xr:uid="{00000000-0005-0000-0000-000078120000}"/>
    <cellStyle name="Note 2 4 15 2" xfId="5868" xr:uid="{00000000-0005-0000-0000-000079120000}"/>
    <cellStyle name="Note 2 4 15 3" xfId="7766" xr:uid="{00000000-0005-0000-0000-00007A120000}"/>
    <cellStyle name="Note 2 4 15 4" xfId="3590" xr:uid="{00000000-0005-0000-0000-00007B120000}"/>
    <cellStyle name="Note 2 4 16" xfId="1362" xr:uid="{00000000-0005-0000-0000-00007C120000}"/>
    <cellStyle name="Note 2 4 16 2" xfId="5869" xr:uid="{00000000-0005-0000-0000-00007D120000}"/>
    <cellStyle name="Note 2 4 16 3" xfId="7767" xr:uid="{00000000-0005-0000-0000-00007E120000}"/>
    <cellStyle name="Note 2 4 16 4" xfId="3591" xr:uid="{00000000-0005-0000-0000-00007F120000}"/>
    <cellStyle name="Note 2 4 17" xfId="1363" xr:uid="{00000000-0005-0000-0000-000080120000}"/>
    <cellStyle name="Note 2 4 17 2" xfId="5870" xr:uid="{00000000-0005-0000-0000-000081120000}"/>
    <cellStyle name="Note 2 4 17 3" xfId="7768" xr:uid="{00000000-0005-0000-0000-000082120000}"/>
    <cellStyle name="Note 2 4 17 4" xfId="3592" xr:uid="{00000000-0005-0000-0000-000083120000}"/>
    <cellStyle name="Note 2 4 18" xfId="1364" xr:uid="{00000000-0005-0000-0000-000084120000}"/>
    <cellStyle name="Note 2 4 18 2" xfId="5871" xr:uid="{00000000-0005-0000-0000-000085120000}"/>
    <cellStyle name="Note 2 4 18 3" xfId="7769" xr:uid="{00000000-0005-0000-0000-000086120000}"/>
    <cellStyle name="Note 2 4 18 4" xfId="3593" xr:uid="{00000000-0005-0000-0000-000087120000}"/>
    <cellStyle name="Note 2 4 19" xfId="1365" xr:uid="{00000000-0005-0000-0000-000088120000}"/>
    <cellStyle name="Note 2 4 19 2" xfId="5872" xr:uid="{00000000-0005-0000-0000-000089120000}"/>
    <cellStyle name="Note 2 4 19 3" xfId="7770" xr:uid="{00000000-0005-0000-0000-00008A120000}"/>
    <cellStyle name="Note 2 4 19 4" xfId="3594" xr:uid="{00000000-0005-0000-0000-00008B120000}"/>
    <cellStyle name="Note 2 4 2" xfId="1366" xr:uid="{00000000-0005-0000-0000-00008C120000}"/>
    <cellStyle name="Note 2 4 2 2" xfId="5873" xr:uid="{00000000-0005-0000-0000-00008D120000}"/>
    <cellStyle name="Note 2 4 2 3" xfId="7771" xr:uid="{00000000-0005-0000-0000-00008E120000}"/>
    <cellStyle name="Note 2 4 2 4" xfId="3595" xr:uid="{00000000-0005-0000-0000-00008F120000}"/>
    <cellStyle name="Note 2 4 20" xfId="1367" xr:uid="{00000000-0005-0000-0000-000090120000}"/>
    <cellStyle name="Note 2 4 20 2" xfId="5874" xr:uid="{00000000-0005-0000-0000-000091120000}"/>
    <cellStyle name="Note 2 4 20 3" xfId="7772" xr:uid="{00000000-0005-0000-0000-000092120000}"/>
    <cellStyle name="Note 2 4 20 4" xfId="3596" xr:uid="{00000000-0005-0000-0000-000093120000}"/>
    <cellStyle name="Note 2 4 21" xfId="1368" xr:uid="{00000000-0005-0000-0000-000094120000}"/>
    <cellStyle name="Note 2 4 21 2" xfId="5875" xr:uid="{00000000-0005-0000-0000-000095120000}"/>
    <cellStyle name="Note 2 4 21 3" xfId="7773" xr:uid="{00000000-0005-0000-0000-000096120000}"/>
    <cellStyle name="Note 2 4 21 4" xfId="3597" xr:uid="{00000000-0005-0000-0000-000097120000}"/>
    <cellStyle name="Note 2 4 22" xfId="1369" xr:uid="{00000000-0005-0000-0000-000098120000}"/>
    <cellStyle name="Note 2 4 22 2" xfId="5876" xr:uid="{00000000-0005-0000-0000-000099120000}"/>
    <cellStyle name="Note 2 4 22 3" xfId="7774" xr:uid="{00000000-0005-0000-0000-00009A120000}"/>
    <cellStyle name="Note 2 4 22 4" xfId="3598" xr:uid="{00000000-0005-0000-0000-00009B120000}"/>
    <cellStyle name="Note 2 4 23" xfId="1370" xr:uid="{00000000-0005-0000-0000-00009C120000}"/>
    <cellStyle name="Note 2 4 23 2" xfId="5877" xr:uid="{00000000-0005-0000-0000-00009D120000}"/>
    <cellStyle name="Note 2 4 23 3" xfId="7775" xr:uid="{00000000-0005-0000-0000-00009E120000}"/>
    <cellStyle name="Note 2 4 23 4" xfId="3599" xr:uid="{00000000-0005-0000-0000-00009F120000}"/>
    <cellStyle name="Note 2 4 24" xfId="5862" xr:uid="{00000000-0005-0000-0000-0000A0120000}"/>
    <cellStyle name="Note 2 4 25" xfId="7760" xr:uid="{00000000-0005-0000-0000-0000A1120000}"/>
    <cellStyle name="Note 2 4 26" xfId="3584" xr:uid="{00000000-0005-0000-0000-0000A2120000}"/>
    <cellStyle name="Note 2 4 3" xfId="1371" xr:uid="{00000000-0005-0000-0000-0000A3120000}"/>
    <cellStyle name="Note 2 4 3 2" xfId="5878" xr:uid="{00000000-0005-0000-0000-0000A4120000}"/>
    <cellStyle name="Note 2 4 3 3" xfId="7776" xr:uid="{00000000-0005-0000-0000-0000A5120000}"/>
    <cellStyle name="Note 2 4 3 4" xfId="3600" xr:uid="{00000000-0005-0000-0000-0000A6120000}"/>
    <cellStyle name="Note 2 4 4" xfId="1372" xr:uid="{00000000-0005-0000-0000-0000A7120000}"/>
    <cellStyle name="Note 2 4 4 2" xfId="5879" xr:uid="{00000000-0005-0000-0000-0000A8120000}"/>
    <cellStyle name="Note 2 4 4 3" xfId="7777" xr:uid="{00000000-0005-0000-0000-0000A9120000}"/>
    <cellStyle name="Note 2 4 4 4" xfId="3601" xr:uid="{00000000-0005-0000-0000-0000AA120000}"/>
    <cellStyle name="Note 2 4 5" xfId="1373" xr:uid="{00000000-0005-0000-0000-0000AB120000}"/>
    <cellStyle name="Note 2 4 5 2" xfId="5880" xr:uid="{00000000-0005-0000-0000-0000AC120000}"/>
    <cellStyle name="Note 2 4 5 3" xfId="7778" xr:uid="{00000000-0005-0000-0000-0000AD120000}"/>
    <cellStyle name="Note 2 4 5 4" xfId="3602" xr:uid="{00000000-0005-0000-0000-0000AE120000}"/>
    <cellStyle name="Note 2 4 6" xfId="1374" xr:uid="{00000000-0005-0000-0000-0000AF120000}"/>
    <cellStyle name="Note 2 4 6 2" xfId="5881" xr:uid="{00000000-0005-0000-0000-0000B0120000}"/>
    <cellStyle name="Note 2 4 6 3" xfId="7779" xr:uid="{00000000-0005-0000-0000-0000B1120000}"/>
    <cellStyle name="Note 2 4 6 4" xfId="3603" xr:uid="{00000000-0005-0000-0000-0000B2120000}"/>
    <cellStyle name="Note 2 4 7" xfId="1375" xr:uid="{00000000-0005-0000-0000-0000B3120000}"/>
    <cellStyle name="Note 2 4 7 2" xfId="5882" xr:uid="{00000000-0005-0000-0000-0000B4120000}"/>
    <cellStyle name="Note 2 4 7 3" xfId="7780" xr:uid="{00000000-0005-0000-0000-0000B5120000}"/>
    <cellStyle name="Note 2 4 7 4" xfId="3604" xr:uid="{00000000-0005-0000-0000-0000B6120000}"/>
    <cellStyle name="Note 2 4 8" xfId="1376" xr:uid="{00000000-0005-0000-0000-0000B7120000}"/>
    <cellStyle name="Note 2 4 8 2" xfId="5883" xr:uid="{00000000-0005-0000-0000-0000B8120000}"/>
    <cellStyle name="Note 2 4 8 3" xfId="7781" xr:uid="{00000000-0005-0000-0000-0000B9120000}"/>
    <cellStyle name="Note 2 4 8 4" xfId="3605" xr:uid="{00000000-0005-0000-0000-0000BA120000}"/>
    <cellStyle name="Note 2 4 9" xfId="1377" xr:uid="{00000000-0005-0000-0000-0000BB120000}"/>
    <cellStyle name="Note 2 4 9 2" xfId="5884" xr:uid="{00000000-0005-0000-0000-0000BC120000}"/>
    <cellStyle name="Note 2 4 9 3" xfId="7782" xr:uid="{00000000-0005-0000-0000-0000BD120000}"/>
    <cellStyle name="Note 2 4 9 4" xfId="3606" xr:uid="{00000000-0005-0000-0000-0000BE120000}"/>
    <cellStyle name="Note 2 40" xfId="3377" xr:uid="{00000000-0005-0000-0000-0000BF120000}"/>
    <cellStyle name="Note 2 5" xfId="1378" xr:uid="{00000000-0005-0000-0000-0000C0120000}"/>
    <cellStyle name="Note 2 5 10" xfId="1379" xr:uid="{00000000-0005-0000-0000-0000C1120000}"/>
    <cellStyle name="Note 2 5 10 2" xfId="5886" xr:uid="{00000000-0005-0000-0000-0000C2120000}"/>
    <cellStyle name="Note 2 5 10 3" xfId="7784" xr:uid="{00000000-0005-0000-0000-0000C3120000}"/>
    <cellStyle name="Note 2 5 10 4" xfId="3608" xr:uid="{00000000-0005-0000-0000-0000C4120000}"/>
    <cellStyle name="Note 2 5 11" xfId="1380" xr:uid="{00000000-0005-0000-0000-0000C5120000}"/>
    <cellStyle name="Note 2 5 11 2" xfId="5887" xr:uid="{00000000-0005-0000-0000-0000C6120000}"/>
    <cellStyle name="Note 2 5 11 3" xfId="7785" xr:uid="{00000000-0005-0000-0000-0000C7120000}"/>
    <cellStyle name="Note 2 5 11 4" xfId="3609" xr:uid="{00000000-0005-0000-0000-0000C8120000}"/>
    <cellStyle name="Note 2 5 12" xfId="1381" xr:uid="{00000000-0005-0000-0000-0000C9120000}"/>
    <cellStyle name="Note 2 5 12 2" xfId="5888" xr:uid="{00000000-0005-0000-0000-0000CA120000}"/>
    <cellStyle name="Note 2 5 12 3" xfId="7786" xr:uid="{00000000-0005-0000-0000-0000CB120000}"/>
    <cellStyle name="Note 2 5 12 4" xfId="3610" xr:uid="{00000000-0005-0000-0000-0000CC120000}"/>
    <cellStyle name="Note 2 5 13" xfId="1382" xr:uid="{00000000-0005-0000-0000-0000CD120000}"/>
    <cellStyle name="Note 2 5 13 2" xfId="5889" xr:uid="{00000000-0005-0000-0000-0000CE120000}"/>
    <cellStyle name="Note 2 5 13 3" xfId="7787" xr:uid="{00000000-0005-0000-0000-0000CF120000}"/>
    <cellStyle name="Note 2 5 13 4" xfId="3611" xr:uid="{00000000-0005-0000-0000-0000D0120000}"/>
    <cellStyle name="Note 2 5 14" xfId="1383" xr:uid="{00000000-0005-0000-0000-0000D1120000}"/>
    <cellStyle name="Note 2 5 14 2" xfId="5890" xr:uid="{00000000-0005-0000-0000-0000D2120000}"/>
    <cellStyle name="Note 2 5 14 3" xfId="7788" xr:uid="{00000000-0005-0000-0000-0000D3120000}"/>
    <cellStyle name="Note 2 5 14 4" xfId="3612" xr:uid="{00000000-0005-0000-0000-0000D4120000}"/>
    <cellStyle name="Note 2 5 15" xfId="1384" xr:uid="{00000000-0005-0000-0000-0000D5120000}"/>
    <cellStyle name="Note 2 5 15 2" xfId="5891" xr:uid="{00000000-0005-0000-0000-0000D6120000}"/>
    <cellStyle name="Note 2 5 15 3" xfId="7789" xr:uid="{00000000-0005-0000-0000-0000D7120000}"/>
    <cellStyle name="Note 2 5 15 4" xfId="3613" xr:uid="{00000000-0005-0000-0000-0000D8120000}"/>
    <cellStyle name="Note 2 5 16" xfId="1385" xr:uid="{00000000-0005-0000-0000-0000D9120000}"/>
    <cellStyle name="Note 2 5 16 2" xfId="5892" xr:uid="{00000000-0005-0000-0000-0000DA120000}"/>
    <cellStyle name="Note 2 5 16 3" xfId="7790" xr:uid="{00000000-0005-0000-0000-0000DB120000}"/>
    <cellStyle name="Note 2 5 16 4" xfId="3614" xr:uid="{00000000-0005-0000-0000-0000DC120000}"/>
    <cellStyle name="Note 2 5 17" xfId="1386" xr:uid="{00000000-0005-0000-0000-0000DD120000}"/>
    <cellStyle name="Note 2 5 17 2" xfId="5893" xr:uid="{00000000-0005-0000-0000-0000DE120000}"/>
    <cellStyle name="Note 2 5 17 3" xfId="7791" xr:uid="{00000000-0005-0000-0000-0000DF120000}"/>
    <cellStyle name="Note 2 5 17 4" xfId="3615" xr:uid="{00000000-0005-0000-0000-0000E0120000}"/>
    <cellStyle name="Note 2 5 18" xfId="1387" xr:uid="{00000000-0005-0000-0000-0000E1120000}"/>
    <cellStyle name="Note 2 5 18 2" xfId="5894" xr:uid="{00000000-0005-0000-0000-0000E2120000}"/>
    <cellStyle name="Note 2 5 18 3" xfId="7792" xr:uid="{00000000-0005-0000-0000-0000E3120000}"/>
    <cellStyle name="Note 2 5 18 4" xfId="3616" xr:uid="{00000000-0005-0000-0000-0000E4120000}"/>
    <cellStyle name="Note 2 5 19" xfId="1388" xr:uid="{00000000-0005-0000-0000-0000E5120000}"/>
    <cellStyle name="Note 2 5 19 2" xfId="5895" xr:uid="{00000000-0005-0000-0000-0000E6120000}"/>
    <cellStyle name="Note 2 5 19 3" xfId="7793" xr:uid="{00000000-0005-0000-0000-0000E7120000}"/>
    <cellStyle name="Note 2 5 19 4" xfId="3617" xr:uid="{00000000-0005-0000-0000-0000E8120000}"/>
    <cellStyle name="Note 2 5 2" xfId="1389" xr:uid="{00000000-0005-0000-0000-0000E9120000}"/>
    <cellStyle name="Note 2 5 2 2" xfId="5896" xr:uid="{00000000-0005-0000-0000-0000EA120000}"/>
    <cellStyle name="Note 2 5 2 3" xfId="7794" xr:uid="{00000000-0005-0000-0000-0000EB120000}"/>
    <cellStyle name="Note 2 5 2 4" xfId="3618" xr:uid="{00000000-0005-0000-0000-0000EC120000}"/>
    <cellStyle name="Note 2 5 20" xfId="1390" xr:uid="{00000000-0005-0000-0000-0000ED120000}"/>
    <cellStyle name="Note 2 5 20 2" xfId="5897" xr:uid="{00000000-0005-0000-0000-0000EE120000}"/>
    <cellStyle name="Note 2 5 20 3" xfId="7795" xr:uid="{00000000-0005-0000-0000-0000EF120000}"/>
    <cellStyle name="Note 2 5 20 4" xfId="3619" xr:uid="{00000000-0005-0000-0000-0000F0120000}"/>
    <cellStyle name="Note 2 5 21" xfId="1391" xr:uid="{00000000-0005-0000-0000-0000F1120000}"/>
    <cellStyle name="Note 2 5 21 2" xfId="5898" xr:uid="{00000000-0005-0000-0000-0000F2120000}"/>
    <cellStyle name="Note 2 5 21 3" xfId="7796" xr:uid="{00000000-0005-0000-0000-0000F3120000}"/>
    <cellStyle name="Note 2 5 21 4" xfId="3620" xr:uid="{00000000-0005-0000-0000-0000F4120000}"/>
    <cellStyle name="Note 2 5 22" xfId="1392" xr:uid="{00000000-0005-0000-0000-0000F5120000}"/>
    <cellStyle name="Note 2 5 22 2" xfId="5899" xr:uid="{00000000-0005-0000-0000-0000F6120000}"/>
    <cellStyle name="Note 2 5 22 3" xfId="7797" xr:uid="{00000000-0005-0000-0000-0000F7120000}"/>
    <cellStyle name="Note 2 5 22 4" xfId="3621" xr:uid="{00000000-0005-0000-0000-0000F8120000}"/>
    <cellStyle name="Note 2 5 23" xfId="1393" xr:uid="{00000000-0005-0000-0000-0000F9120000}"/>
    <cellStyle name="Note 2 5 23 2" xfId="5900" xr:uid="{00000000-0005-0000-0000-0000FA120000}"/>
    <cellStyle name="Note 2 5 23 3" xfId="7798" xr:uid="{00000000-0005-0000-0000-0000FB120000}"/>
    <cellStyle name="Note 2 5 23 4" xfId="3622" xr:uid="{00000000-0005-0000-0000-0000FC120000}"/>
    <cellStyle name="Note 2 5 24" xfId="5885" xr:uid="{00000000-0005-0000-0000-0000FD120000}"/>
    <cellStyle name="Note 2 5 25" xfId="7783" xr:uid="{00000000-0005-0000-0000-0000FE120000}"/>
    <cellStyle name="Note 2 5 26" xfId="3607" xr:uid="{00000000-0005-0000-0000-0000FF120000}"/>
    <cellStyle name="Note 2 5 3" xfId="1394" xr:uid="{00000000-0005-0000-0000-000000130000}"/>
    <cellStyle name="Note 2 5 3 2" xfId="5901" xr:uid="{00000000-0005-0000-0000-000001130000}"/>
    <cellStyle name="Note 2 5 3 3" xfId="7799" xr:uid="{00000000-0005-0000-0000-000002130000}"/>
    <cellStyle name="Note 2 5 3 4" xfId="3623" xr:uid="{00000000-0005-0000-0000-000003130000}"/>
    <cellStyle name="Note 2 5 4" xfId="1395" xr:uid="{00000000-0005-0000-0000-000004130000}"/>
    <cellStyle name="Note 2 5 4 2" xfId="5902" xr:uid="{00000000-0005-0000-0000-000005130000}"/>
    <cellStyle name="Note 2 5 4 3" xfId="7800" xr:uid="{00000000-0005-0000-0000-000006130000}"/>
    <cellStyle name="Note 2 5 4 4" xfId="3624" xr:uid="{00000000-0005-0000-0000-000007130000}"/>
    <cellStyle name="Note 2 5 5" xfId="1396" xr:uid="{00000000-0005-0000-0000-000008130000}"/>
    <cellStyle name="Note 2 5 5 2" xfId="5903" xr:uid="{00000000-0005-0000-0000-000009130000}"/>
    <cellStyle name="Note 2 5 5 3" xfId="7801" xr:uid="{00000000-0005-0000-0000-00000A130000}"/>
    <cellStyle name="Note 2 5 5 4" xfId="3625" xr:uid="{00000000-0005-0000-0000-00000B130000}"/>
    <cellStyle name="Note 2 5 6" xfId="1397" xr:uid="{00000000-0005-0000-0000-00000C130000}"/>
    <cellStyle name="Note 2 5 6 2" xfId="5904" xr:uid="{00000000-0005-0000-0000-00000D130000}"/>
    <cellStyle name="Note 2 5 6 3" xfId="7802" xr:uid="{00000000-0005-0000-0000-00000E130000}"/>
    <cellStyle name="Note 2 5 6 4" xfId="3626" xr:uid="{00000000-0005-0000-0000-00000F130000}"/>
    <cellStyle name="Note 2 5 7" xfId="1398" xr:uid="{00000000-0005-0000-0000-000010130000}"/>
    <cellStyle name="Note 2 5 7 2" xfId="5905" xr:uid="{00000000-0005-0000-0000-000011130000}"/>
    <cellStyle name="Note 2 5 7 3" xfId="7803" xr:uid="{00000000-0005-0000-0000-000012130000}"/>
    <cellStyle name="Note 2 5 7 4" xfId="3627" xr:uid="{00000000-0005-0000-0000-000013130000}"/>
    <cellStyle name="Note 2 5 8" xfId="1399" xr:uid="{00000000-0005-0000-0000-000014130000}"/>
    <cellStyle name="Note 2 5 8 2" xfId="5906" xr:uid="{00000000-0005-0000-0000-000015130000}"/>
    <cellStyle name="Note 2 5 8 3" xfId="7804" xr:uid="{00000000-0005-0000-0000-000016130000}"/>
    <cellStyle name="Note 2 5 8 4" xfId="3628" xr:uid="{00000000-0005-0000-0000-000017130000}"/>
    <cellStyle name="Note 2 5 9" xfId="1400" xr:uid="{00000000-0005-0000-0000-000018130000}"/>
    <cellStyle name="Note 2 5 9 2" xfId="5907" xr:uid="{00000000-0005-0000-0000-000019130000}"/>
    <cellStyle name="Note 2 5 9 3" xfId="7805" xr:uid="{00000000-0005-0000-0000-00001A130000}"/>
    <cellStyle name="Note 2 5 9 4" xfId="3629" xr:uid="{00000000-0005-0000-0000-00001B130000}"/>
    <cellStyle name="Note 2 6" xfId="1401" xr:uid="{00000000-0005-0000-0000-00001C130000}"/>
    <cellStyle name="Note 2 6 10" xfId="1402" xr:uid="{00000000-0005-0000-0000-00001D130000}"/>
    <cellStyle name="Note 2 6 10 2" xfId="5909" xr:uid="{00000000-0005-0000-0000-00001E130000}"/>
    <cellStyle name="Note 2 6 10 3" xfId="7807" xr:uid="{00000000-0005-0000-0000-00001F130000}"/>
    <cellStyle name="Note 2 6 10 4" xfId="3631" xr:uid="{00000000-0005-0000-0000-000020130000}"/>
    <cellStyle name="Note 2 6 11" xfId="1403" xr:uid="{00000000-0005-0000-0000-000021130000}"/>
    <cellStyle name="Note 2 6 11 2" xfId="5910" xr:uid="{00000000-0005-0000-0000-000022130000}"/>
    <cellStyle name="Note 2 6 11 3" xfId="7808" xr:uid="{00000000-0005-0000-0000-000023130000}"/>
    <cellStyle name="Note 2 6 11 4" xfId="3632" xr:uid="{00000000-0005-0000-0000-000024130000}"/>
    <cellStyle name="Note 2 6 12" xfId="1404" xr:uid="{00000000-0005-0000-0000-000025130000}"/>
    <cellStyle name="Note 2 6 12 2" xfId="5911" xr:uid="{00000000-0005-0000-0000-000026130000}"/>
    <cellStyle name="Note 2 6 12 3" xfId="7809" xr:uid="{00000000-0005-0000-0000-000027130000}"/>
    <cellStyle name="Note 2 6 12 4" xfId="3633" xr:uid="{00000000-0005-0000-0000-000028130000}"/>
    <cellStyle name="Note 2 6 13" xfId="1405" xr:uid="{00000000-0005-0000-0000-000029130000}"/>
    <cellStyle name="Note 2 6 13 2" xfId="5912" xr:uid="{00000000-0005-0000-0000-00002A130000}"/>
    <cellStyle name="Note 2 6 13 3" xfId="7810" xr:uid="{00000000-0005-0000-0000-00002B130000}"/>
    <cellStyle name="Note 2 6 13 4" xfId="3634" xr:uid="{00000000-0005-0000-0000-00002C130000}"/>
    <cellStyle name="Note 2 6 14" xfId="1406" xr:uid="{00000000-0005-0000-0000-00002D130000}"/>
    <cellStyle name="Note 2 6 14 2" xfId="5913" xr:uid="{00000000-0005-0000-0000-00002E130000}"/>
    <cellStyle name="Note 2 6 14 3" xfId="7811" xr:uid="{00000000-0005-0000-0000-00002F130000}"/>
    <cellStyle name="Note 2 6 14 4" xfId="3635" xr:uid="{00000000-0005-0000-0000-000030130000}"/>
    <cellStyle name="Note 2 6 15" xfId="1407" xr:uid="{00000000-0005-0000-0000-000031130000}"/>
    <cellStyle name="Note 2 6 15 2" xfId="5914" xr:uid="{00000000-0005-0000-0000-000032130000}"/>
    <cellStyle name="Note 2 6 15 3" xfId="7812" xr:uid="{00000000-0005-0000-0000-000033130000}"/>
    <cellStyle name="Note 2 6 15 4" xfId="3636" xr:uid="{00000000-0005-0000-0000-000034130000}"/>
    <cellStyle name="Note 2 6 16" xfId="1408" xr:uid="{00000000-0005-0000-0000-000035130000}"/>
    <cellStyle name="Note 2 6 16 2" xfId="5915" xr:uid="{00000000-0005-0000-0000-000036130000}"/>
    <cellStyle name="Note 2 6 16 3" xfId="7813" xr:uid="{00000000-0005-0000-0000-000037130000}"/>
    <cellStyle name="Note 2 6 16 4" xfId="3637" xr:uid="{00000000-0005-0000-0000-000038130000}"/>
    <cellStyle name="Note 2 6 17" xfId="1409" xr:uid="{00000000-0005-0000-0000-000039130000}"/>
    <cellStyle name="Note 2 6 17 2" xfId="5916" xr:uid="{00000000-0005-0000-0000-00003A130000}"/>
    <cellStyle name="Note 2 6 17 3" xfId="7814" xr:uid="{00000000-0005-0000-0000-00003B130000}"/>
    <cellStyle name="Note 2 6 17 4" xfId="3638" xr:uid="{00000000-0005-0000-0000-00003C130000}"/>
    <cellStyle name="Note 2 6 18" xfId="1410" xr:uid="{00000000-0005-0000-0000-00003D130000}"/>
    <cellStyle name="Note 2 6 18 2" xfId="5917" xr:uid="{00000000-0005-0000-0000-00003E130000}"/>
    <cellStyle name="Note 2 6 18 3" xfId="7815" xr:uid="{00000000-0005-0000-0000-00003F130000}"/>
    <cellStyle name="Note 2 6 18 4" xfId="3639" xr:uid="{00000000-0005-0000-0000-000040130000}"/>
    <cellStyle name="Note 2 6 19" xfId="1411" xr:uid="{00000000-0005-0000-0000-000041130000}"/>
    <cellStyle name="Note 2 6 19 2" xfId="5918" xr:uid="{00000000-0005-0000-0000-000042130000}"/>
    <cellStyle name="Note 2 6 19 3" xfId="7816" xr:uid="{00000000-0005-0000-0000-000043130000}"/>
    <cellStyle name="Note 2 6 19 4" xfId="3640" xr:uid="{00000000-0005-0000-0000-000044130000}"/>
    <cellStyle name="Note 2 6 2" xfId="1412" xr:uid="{00000000-0005-0000-0000-000045130000}"/>
    <cellStyle name="Note 2 6 2 2" xfId="5919" xr:uid="{00000000-0005-0000-0000-000046130000}"/>
    <cellStyle name="Note 2 6 2 3" xfId="7817" xr:uid="{00000000-0005-0000-0000-000047130000}"/>
    <cellStyle name="Note 2 6 2 4" xfId="3641" xr:uid="{00000000-0005-0000-0000-000048130000}"/>
    <cellStyle name="Note 2 6 20" xfId="1413" xr:uid="{00000000-0005-0000-0000-000049130000}"/>
    <cellStyle name="Note 2 6 20 2" xfId="5920" xr:uid="{00000000-0005-0000-0000-00004A130000}"/>
    <cellStyle name="Note 2 6 20 3" xfId="7818" xr:uid="{00000000-0005-0000-0000-00004B130000}"/>
    <cellStyle name="Note 2 6 20 4" xfId="3642" xr:uid="{00000000-0005-0000-0000-00004C130000}"/>
    <cellStyle name="Note 2 6 21" xfId="1414" xr:uid="{00000000-0005-0000-0000-00004D130000}"/>
    <cellStyle name="Note 2 6 21 2" xfId="5921" xr:uid="{00000000-0005-0000-0000-00004E130000}"/>
    <cellStyle name="Note 2 6 21 3" xfId="7819" xr:uid="{00000000-0005-0000-0000-00004F130000}"/>
    <cellStyle name="Note 2 6 21 4" xfId="3643" xr:uid="{00000000-0005-0000-0000-000050130000}"/>
    <cellStyle name="Note 2 6 22" xfId="1415" xr:uid="{00000000-0005-0000-0000-000051130000}"/>
    <cellStyle name="Note 2 6 22 2" xfId="5922" xr:uid="{00000000-0005-0000-0000-000052130000}"/>
    <cellStyle name="Note 2 6 22 3" xfId="7820" xr:uid="{00000000-0005-0000-0000-000053130000}"/>
    <cellStyle name="Note 2 6 22 4" xfId="3644" xr:uid="{00000000-0005-0000-0000-000054130000}"/>
    <cellStyle name="Note 2 6 23" xfId="1416" xr:uid="{00000000-0005-0000-0000-000055130000}"/>
    <cellStyle name="Note 2 6 23 2" xfId="5923" xr:uid="{00000000-0005-0000-0000-000056130000}"/>
    <cellStyle name="Note 2 6 23 3" xfId="7821" xr:uid="{00000000-0005-0000-0000-000057130000}"/>
    <cellStyle name="Note 2 6 23 4" xfId="3645" xr:uid="{00000000-0005-0000-0000-000058130000}"/>
    <cellStyle name="Note 2 6 24" xfId="5908" xr:uid="{00000000-0005-0000-0000-000059130000}"/>
    <cellStyle name="Note 2 6 25" xfId="7806" xr:uid="{00000000-0005-0000-0000-00005A130000}"/>
    <cellStyle name="Note 2 6 26" xfId="3630" xr:uid="{00000000-0005-0000-0000-00005B130000}"/>
    <cellStyle name="Note 2 6 3" xfId="1417" xr:uid="{00000000-0005-0000-0000-00005C130000}"/>
    <cellStyle name="Note 2 6 3 2" xfId="5924" xr:uid="{00000000-0005-0000-0000-00005D130000}"/>
    <cellStyle name="Note 2 6 3 3" xfId="7822" xr:uid="{00000000-0005-0000-0000-00005E130000}"/>
    <cellStyle name="Note 2 6 3 4" xfId="3646" xr:uid="{00000000-0005-0000-0000-00005F130000}"/>
    <cellStyle name="Note 2 6 4" xfId="1418" xr:uid="{00000000-0005-0000-0000-000060130000}"/>
    <cellStyle name="Note 2 6 4 2" xfId="5925" xr:uid="{00000000-0005-0000-0000-000061130000}"/>
    <cellStyle name="Note 2 6 4 3" xfId="7823" xr:uid="{00000000-0005-0000-0000-000062130000}"/>
    <cellStyle name="Note 2 6 4 4" xfId="3647" xr:uid="{00000000-0005-0000-0000-000063130000}"/>
    <cellStyle name="Note 2 6 5" xfId="1419" xr:uid="{00000000-0005-0000-0000-000064130000}"/>
    <cellStyle name="Note 2 6 5 2" xfId="5926" xr:uid="{00000000-0005-0000-0000-000065130000}"/>
    <cellStyle name="Note 2 6 5 3" xfId="7824" xr:uid="{00000000-0005-0000-0000-000066130000}"/>
    <cellStyle name="Note 2 6 5 4" xfId="3648" xr:uid="{00000000-0005-0000-0000-000067130000}"/>
    <cellStyle name="Note 2 6 6" xfId="1420" xr:uid="{00000000-0005-0000-0000-000068130000}"/>
    <cellStyle name="Note 2 6 6 2" xfId="5927" xr:uid="{00000000-0005-0000-0000-000069130000}"/>
    <cellStyle name="Note 2 6 6 3" xfId="7825" xr:uid="{00000000-0005-0000-0000-00006A130000}"/>
    <cellStyle name="Note 2 6 6 4" xfId="3649" xr:uid="{00000000-0005-0000-0000-00006B130000}"/>
    <cellStyle name="Note 2 6 7" xfId="1421" xr:uid="{00000000-0005-0000-0000-00006C130000}"/>
    <cellStyle name="Note 2 6 7 2" xfId="5928" xr:uid="{00000000-0005-0000-0000-00006D130000}"/>
    <cellStyle name="Note 2 6 7 3" xfId="7826" xr:uid="{00000000-0005-0000-0000-00006E130000}"/>
    <cellStyle name="Note 2 6 7 4" xfId="3650" xr:uid="{00000000-0005-0000-0000-00006F130000}"/>
    <cellStyle name="Note 2 6 8" xfId="1422" xr:uid="{00000000-0005-0000-0000-000070130000}"/>
    <cellStyle name="Note 2 6 8 2" xfId="5929" xr:uid="{00000000-0005-0000-0000-000071130000}"/>
    <cellStyle name="Note 2 6 8 3" xfId="7827" xr:uid="{00000000-0005-0000-0000-000072130000}"/>
    <cellStyle name="Note 2 6 8 4" xfId="3651" xr:uid="{00000000-0005-0000-0000-000073130000}"/>
    <cellStyle name="Note 2 6 9" xfId="1423" xr:uid="{00000000-0005-0000-0000-000074130000}"/>
    <cellStyle name="Note 2 6 9 2" xfId="5930" xr:uid="{00000000-0005-0000-0000-000075130000}"/>
    <cellStyle name="Note 2 6 9 3" xfId="7828" xr:uid="{00000000-0005-0000-0000-000076130000}"/>
    <cellStyle name="Note 2 6 9 4" xfId="3652" xr:uid="{00000000-0005-0000-0000-000077130000}"/>
    <cellStyle name="Note 2 7" xfId="1424" xr:uid="{00000000-0005-0000-0000-000078130000}"/>
    <cellStyle name="Note 2 7 10" xfId="1425" xr:uid="{00000000-0005-0000-0000-000079130000}"/>
    <cellStyle name="Note 2 7 10 2" xfId="5932" xr:uid="{00000000-0005-0000-0000-00007A130000}"/>
    <cellStyle name="Note 2 7 10 3" xfId="7830" xr:uid="{00000000-0005-0000-0000-00007B130000}"/>
    <cellStyle name="Note 2 7 10 4" xfId="3654" xr:uid="{00000000-0005-0000-0000-00007C130000}"/>
    <cellStyle name="Note 2 7 11" xfId="1426" xr:uid="{00000000-0005-0000-0000-00007D130000}"/>
    <cellStyle name="Note 2 7 11 2" xfId="5933" xr:uid="{00000000-0005-0000-0000-00007E130000}"/>
    <cellStyle name="Note 2 7 11 3" xfId="7831" xr:uid="{00000000-0005-0000-0000-00007F130000}"/>
    <cellStyle name="Note 2 7 11 4" xfId="3655" xr:uid="{00000000-0005-0000-0000-000080130000}"/>
    <cellStyle name="Note 2 7 12" xfId="1427" xr:uid="{00000000-0005-0000-0000-000081130000}"/>
    <cellStyle name="Note 2 7 12 2" xfId="5934" xr:uid="{00000000-0005-0000-0000-000082130000}"/>
    <cellStyle name="Note 2 7 12 3" xfId="7832" xr:uid="{00000000-0005-0000-0000-000083130000}"/>
    <cellStyle name="Note 2 7 12 4" xfId="3656" xr:uid="{00000000-0005-0000-0000-000084130000}"/>
    <cellStyle name="Note 2 7 13" xfId="1428" xr:uid="{00000000-0005-0000-0000-000085130000}"/>
    <cellStyle name="Note 2 7 13 2" xfId="5935" xr:uid="{00000000-0005-0000-0000-000086130000}"/>
    <cellStyle name="Note 2 7 13 3" xfId="7833" xr:uid="{00000000-0005-0000-0000-000087130000}"/>
    <cellStyle name="Note 2 7 13 4" xfId="3657" xr:uid="{00000000-0005-0000-0000-000088130000}"/>
    <cellStyle name="Note 2 7 14" xfId="1429" xr:uid="{00000000-0005-0000-0000-000089130000}"/>
    <cellStyle name="Note 2 7 14 2" xfId="5936" xr:uid="{00000000-0005-0000-0000-00008A130000}"/>
    <cellStyle name="Note 2 7 14 3" xfId="7834" xr:uid="{00000000-0005-0000-0000-00008B130000}"/>
    <cellStyle name="Note 2 7 14 4" xfId="3658" xr:uid="{00000000-0005-0000-0000-00008C130000}"/>
    <cellStyle name="Note 2 7 15" xfId="1430" xr:uid="{00000000-0005-0000-0000-00008D130000}"/>
    <cellStyle name="Note 2 7 15 2" xfId="5937" xr:uid="{00000000-0005-0000-0000-00008E130000}"/>
    <cellStyle name="Note 2 7 15 3" xfId="7835" xr:uid="{00000000-0005-0000-0000-00008F130000}"/>
    <cellStyle name="Note 2 7 15 4" xfId="3659" xr:uid="{00000000-0005-0000-0000-000090130000}"/>
    <cellStyle name="Note 2 7 16" xfId="1431" xr:uid="{00000000-0005-0000-0000-000091130000}"/>
    <cellStyle name="Note 2 7 16 2" xfId="5938" xr:uid="{00000000-0005-0000-0000-000092130000}"/>
    <cellStyle name="Note 2 7 16 3" xfId="7836" xr:uid="{00000000-0005-0000-0000-000093130000}"/>
    <cellStyle name="Note 2 7 16 4" xfId="3660" xr:uid="{00000000-0005-0000-0000-000094130000}"/>
    <cellStyle name="Note 2 7 17" xfId="1432" xr:uid="{00000000-0005-0000-0000-000095130000}"/>
    <cellStyle name="Note 2 7 17 2" xfId="5939" xr:uid="{00000000-0005-0000-0000-000096130000}"/>
    <cellStyle name="Note 2 7 17 3" xfId="7837" xr:uid="{00000000-0005-0000-0000-000097130000}"/>
    <cellStyle name="Note 2 7 17 4" xfId="3661" xr:uid="{00000000-0005-0000-0000-000098130000}"/>
    <cellStyle name="Note 2 7 18" xfId="1433" xr:uid="{00000000-0005-0000-0000-000099130000}"/>
    <cellStyle name="Note 2 7 18 2" xfId="5940" xr:uid="{00000000-0005-0000-0000-00009A130000}"/>
    <cellStyle name="Note 2 7 18 3" xfId="7838" xr:uid="{00000000-0005-0000-0000-00009B130000}"/>
    <cellStyle name="Note 2 7 18 4" xfId="3662" xr:uid="{00000000-0005-0000-0000-00009C130000}"/>
    <cellStyle name="Note 2 7 19" xfId="1434" xr:uid="{00000000-0005-0000-0000-00009D130000}"/>
    <cellStyle name="Note 2 7 19 2" xfId="5941" xr:uid="{00000000-0005-0000-0000-00009E130000}"/>
    <cellStyle name="Note 2 7 19 3" xfId="7839" xr:uid="{00000000-0005-0000-0000-00009F130000}"/>
    <cellStyle name="Note 2 7 19 4" xfId="3663" xr:uid="{00000000-0005-0000-0000-0000A0130000}"/>
    <cellStyle name="Note 2 7 2" xfId="1435" xr:uid="{00000000-0005-0000-0000-0000A1130000}"/>
    <cellStyle name="Note 2 7 2 2" xfId="5942" xr:uid="{00000000-0005-0000-0000-0000A2130000}"/>
    <cellStyle name="Note 2 7 2 3" xfId="7840" xr:uid="{00000000-0005-0000-0000-0000A3130000}"/>
    <cellStyle name="Note 2 7 2 4" xfId="3664" xr:uid="{00000000-0005-0000-0000-0000A4130000}"/>
    <cellStyle name="Note 2 7 20" xfId="1436" xr:uid="{00000000-0005-0000-0000-0000A5130000}"/>
    <cellStyle name="Note 2 7 20 2" xfId="5943" xr:uid="{00000000-0005-0000-0000-0000A6130000}"/>
    <cellStyle name="Note 2 7 20 3" xfId="7841" xr:uid="{00000000-0005-0000-0000-0000A7130000}"/>
    <cellStyle name="Note 2 7 20 4" xfId="3665" xr:uid="{00000000-0005-0000-0000-0000A8130000}"/>
    <cellStyle name="Note 2 7 21" xfId="1437" xr:uid="{00000000-0005-0000-0000-0000A9130000}"/>
    <cellStyle name="Note 2 7 21 2" xfId="5944" xr:uid="{00000000-0005-0000-0000-0000AA130000}"/>
    <cellStyle name="Note 2 7 21 3" xfId="7842" xr:uid="{00000000-0005-0000-0000-0000AB130000}"/>
    <cellStyle name="Note 2 7 21 4" xfId="3666" xr:uid="{00000000-0005-0000-0000-0000AC130000}"/>
    <cellStyle name="Note 2 7 22" xfId="1438" xr:uid="{00000000-0005-0000-0000-0000AD130000}"/>
    <cellStyle name="Note 2 7 22 2" xfId="5945" xr:uid="{00000000-0005-0000-0000-0000AE130000}"/>
    <cellStyle name="Note 2 7 22 3" xfId="7843" xr:uid="{00000000-0005-0000-0000-0000AF130000}"/>
    <cellStyle name="Note 2 7 22 4" xfId="3667" xr:uid="{00000000-0005-0000-0000-0000B0130000}"/>
    <cellStyle name="Note 2 7 23" xfId="1439" xr:uid="{00000000-0005-0000-0000-0000B1130000}"/>
    <cellStyle name="Note 2 7 23 2" xfId="5946" xr:uid="{00000000-0005-0000-0000-0000B2130000}"/>
    <cellStyle name="Note 2 7 23 3" xfId="7844" xr:uid="{00000000-0005-0000-0000-0000B3130000}"/>
    <cellStyle name="Note 2 7 23 4" xfId="3668" xr:uid="{00000000-0005-0000-0000-0000B4130000}"/>
    <cellStyle name="Note 2 7 24" xfId="5931" xr:uid="{00000000-0005-0000-0000-0000B5130000}"/>
    <cellStyle name="Note 2 7 25" xfId="7829" xr:uid="{00000000-0005-0000-0000-0000B6130000}"/>
    <cellStyle name="Note 2 7 26" xfId="3653" xr:uid="{00000000-0005-0000-0000-0000B7130000}"/>
    <cellStyle name="Note 2 7 3" xfId="1440" xr:uid="{00000000-0005-0000-0000-0000B8130000}"/>
    <cellStyle name="Note 2 7 3 2" xfId="5947" xr:uid="{00000000-0005-0000-0000-0000B9130000}"/>
    <cellStyle name="Note 2 7 3 3" xfId="7845" xr:uid="{00000000-0005-0000-0000-0000BA130000}"/>
    <cellStyle name="Note 2 7 3 4" xfId="3669" xr:uid="{00000000-0005-0000-0000-0000BB130000}"/>
    <cellStyle name="Note 2 7 4" xfId="1441" xr:uid="{00000000-0005-0000-0000-0000BC130000}"/>
    <cellStyle name="Note 2 7 4 2" xfId="5948" xr:uid="{00000000-0005-0000-0000-0000BD130000}"/>
    <cellStyle name="Note 2 7 4 3" xfId="7846" xr:uid="{00000000-0005-0000-0000-0000BE130000}"/>
    <cellStyle name="Note 2 7 4 4" xfId="3670" xr:uid="{00000000-0005-0000-0000-0000BF130000}"/>
    <cellStyle name="Note 2 7 5" xfId="1442" xr:uid="{00000000-0005-0000-0000-0000C0130000}"/>
    <cellStyle name="Note 2 7 5 2" xfId="5949" xr:uid="{00000000-0005-0000-0000-0000C1130000}"/>
    <cellStyle name="Note 2 7 5 3" xfId="7847" xr:uid="{00000000-0005-0000-0000-0000C2130000}"/>
    <cellStyle name="Note 2 7 5 4" xfId="3671" xr:uid="{00000000-0005-0000-0000-0000C3130000}"/>
    <cellStyle name="Note 2 7 6" xfId="1443" xr:uid="{00000000-0005-0000-0000-0000C4130000}"/>
    <cellStyle name="Note 2 7 6 2" xfId="5950" xr:uid="{00000000-0005-0000-0000-0000C5130000}"/>
    <cellStyle name="Note 2 7 6 3" xfId="7848" xr:uid="{00000000-0005-0000-0000-0000C6130000}"/>
    <cellStyle name="Note 2 7 6 4" xfId="3672" xr:uid="{00000000-0005-0000-0000-0000C7130000}"/>
    <cellStyle name="Note 2 7 7" xfId="1444" xr:uid="{00000000-0005-0000-0000-0000C8130000}"/>
    <cellStyle name="Note 2 7 7 2" xfId="5951" xr:uid="{00000000-0005-0000-0000-0000C9130000}"/>
    <cellStyle name="Note 2 7 7 3" xfId="7849" xr:uid="{00000000-0005-0000-0000-0000CA130000}"/>
    <cellStyle name="Note 2 7 7 4" xfId="3673" xr:uid="{00000000-0005-0000-0000-0000CB130000}"/>
    <cellStyle name="Note 2 7 8" xfId="1445" xr:uid="{00000000-0005-0000-0000-0000CC130000}"/>
    <cellStyle name="Note 2 7 8 2" xfId="5952" xr:uid="{00000000-0005-0000-0000-0000CD130000}"/>
    <cellStyle name="Note 2 7 8 3" xfId="7850" xr:uid="{00000000-0005-0000-0000-0000CE130000}"/>
    <cellStyle name="Note 2 7 8 4" xfId="3674" xr:uid="{00000000-0005-0000-0000-0000CF130000}"/>
    <cellStyle name="Note 2 7 9" xfId="1446" xr:uid="{00000000-0005-0000-0000-0000D0130000}"/>
    <cellStyle name="Note 2 7 9 2" xfId="5953" xr:uid="{00000000-0005-0000-0000-0000D1130000}"/>
    <cellStyle name="Note 2 7 9 3" xfId="7851" xr:uid="{00000000-0005-0000-0000-0000D2130000}"/>
    <cellStyle name="Note 2 7 9 4" xfId="3675" xr:uid="{00000000-0005-0000-0000-0000D3130000}"/>
    <cellStyle name="Note 2 8" xfId="1447" xr:uid="{00000000-0005-0000-0000-0000D4130000}"/>
    <cellStyle name="Note 2 8 10" xfId="1448" xr:uid="{00000000-0005-0000-0000-0000D5130000}"/>
    <cellStyle name="Note 2 8 10 2" xfId="5955" xr:uid="{00000000-0005-0000-0000-0000D6130000}"/>
    <cellStyle name="Note 2 8 10 3" xfId="7853" xr:uid="{00000000-0005-0000-0000-0000D7130000}"/>
    <cellStyle name="Note 2 8 10 4" xfId="3677" xr:uid="{00000000-0005-0000-0000-0000D8130000}"/>
    <cellStyle name="Note 2 8 11" xfId="1449" xr:uid="{00000000-0005-0000-0000-0000D9130000}"/>
    <cellStyle name="Note 2 8 11 2" xfId="5956" xr:uid="{00000000-0005-0000-0000-0000DA130000}"/>
    <cellStyle name="Note 2 8 11 3" xfId="7854" xr:uid="{00000000-0005-0000-0000-0000DB130000}"/>
    <cellStyle name="Note 2 8 11 4" xfId="3678" xr:uid="{00000000-0005-0000-0000-0000DC130000}"/>
    <cellStyle name="Note 2 8 12" xfId="1450" xr:uid="{00000000-0005-0000-0000-0000DD130000}"/>
    <cellStyle name="Note 2 8 12 2" xfId="5957" xr:uid="{00000000-0005-0000-0000-0000DE130000}"/>
    <cellStyle name="Note 2 8 12 3" xfId="7855" xr:uid="{00000000-0005-0000-0000-0000DF130000}"/>
    <cellStyle name="Note 2 8 12 4" xfId="3679" xr:uid="{00000000-0005-0000-0000-0000E0130000}"/>
    <cellStyle name="Note 2 8 13" xfId="1451" xr:uid="{00000000-0005-0000-0000-0000E1130000}"/>
    <cellStyle name="Note 2 8 13 2" xfId="5958" xr:uid="{00000000-0005-0000-0000-0000E2130000}"/>
    <cellStyle name="Note 2 8 13 3" xfId="7856" xr:uid="{00000000-0005-0000-0000-0000E3130000}"/>
    <cellStyle name="Note 2 8 13 4" xfId="3680" xr:uid="{00000000-0005-0000-0000-0000E4130000}"/>
    <cellStyle name="Note 2 8 14" xfId="1452" xr:uid="{00000000-0005-0000-0000-0000E5130000}"/>
    <cellStyle name="Note 2 8 14 2" xfId="5959" xr:uid="{00000000-0005-0000-0000-0000E6130000}"/>
    <cellStyle name="Note 2 8 14 3" xfId="7857" xr:uid="{00000000-0005-0000-0000-0000E7130000}"/>
    <cellStyle name="Note 2 8 14 4" xfId="3681" xr:uid="{00000000-0005-0000-0000-0000E8130000}"/>
    <cellStyle name="Note 2 8 15" xfId="1453" xr:uid="{00000000-0005-0000-0000-0000E9130000}"/>
    <cellStyle name="Note 2 8 15 2" xfId="5960" xr:uid="{00000000-0005-0000-0000-0000EA130000}"/>
    <cellStyle name="Note 2 8 15 3" xfId="7858" xr:uid="{00000000-0005-0000-0000-0000EB130000}"/>
    <cellStyle name="Note 2 8 15 4" xfId="3682" xr:uid="{00000000-0005-0000-0000-0000EC130000}"/>
    <cellStyle name="Note 2 8 16" xfId="1454" xr:uid="{00000000-0005-0000-0000-0000ED130000}"/>
    <cellStyle name="Note 2 8 16 2" xfId="5961" xr:uid="{00000000-0005-0000-0000-0000EE130000}"/>
    <cellStyle name="Note 2 8 16 3" xfId="7859" xr:uid="{00000000-0005-0000-0000-0000EF130000}"/>
    <cellStyle name="Note 2 8 16 4" xfId="3683" xr:uid="{00000000-0005-0000-0000-0000F0130000}"/>
    <cellStyle name="Note 2 8 17" xfId="1455" xr:uid="{00000000-0005-0000-0000-0000F1130000}"/>
    <cellStyle name="Note 2 8 17 2" xfId="5962" xr:uid="{00000000-0005-0000-0000-0000F2130000}"/>
    <cellStyle name="Note 2 8 17 3" xfId="7860" xr:uid="{00000000-0005-0000-0000-0000F3130000}"/>
    <cellStyle name="Note 2 8 17 4" xfId="3684" xr:uid="{00000000-0005-0000-0000-0000F4130000}"/>
    <cellStyle name="Note 2 8 18" xfId="1456" xr:uid="{00000000-0005-0000-0000-0000F5130000}"/>
    <cellStyle name="Note 2 8 18 2" xfId="5963" xr:uid="{00000000-0005-0000-0000-0000F6130000}"/>
    <cellStyle name="Note 2 8 18 3" xfId="7861" xr:uid="{00000000-0005-0000-0000-0000F7130000}"/>
    <cellStyle name="Note 2 8 18 4" xfId="3685" xr:uid="{00000000-0005-0000-0000-0000F8130000}"/>
    <cellStyle name="Note 2 8 19" xfId="1457" xr:uid="{00000000-0005-0000-0000-0000F9130000}"/>
    <cellStyle name="Note 2 8 19 2" xfId="5964" xr:uid="{00000000-0005-0000-0000-0000FA130000}"/>
    <cellStyle name="Note 2 8 19 3" xfId="7862" xr:uid="{00000000-0005-0000-0000-0000FB130000}"/>
    <cellStyle name="Note 2 8 19 4" xfId="3686" xr:uid="{00000000-0005-0000-0000-0000FC130000}"/>
    <cellStyle name="Note 2 8 2" xfId="1458" xr:uid="{00000000-0005-0000-0000-0000FD130000}"/>
    <cellStyle name="Note 2 8 2 2" xfId="5965" xr:uid="{00000000-0005-0000-0000-0000FE130000}"/>
    <cellStyle name="Note 2 8 2 3" xfId="7863" xr:uid="{00000000-0005-0000-0000-0000FF130000}"/>
    <cellStyle name="Note 2 8 2 4" xfId="3687" xr:uid="{00000000-0005-0000-0000-000000140000}"/>
    <cellStyle name="Note 2 8 20" xfId="1459" xr:uid="{00000000-0005-0000-0000-000001140000}"/>
    <cellStyle name="Note 2 8 20 2" xfId="5966" xr:uid="{00000000-0005-0000-0000-000002140000}"/>
    <cellStyle name="Note 2 8 20 3" xfId="7864" xr:uid="{00000000-0005-0000-0000-000003140000}"/>
    <cellStyle name="Note 2 8 20 4" xfId="3688" xr:uid="{00000000-0005-0000-0000-000004140000}"/>
    <cellStyle name="Note 2 8 21" xfId="1460" xr:uid="{00000000-0005-0000-0000-000005140000}"/>
    <cellStyle name="Note 2 8 21 2" xfId="5967" xr:uid="{00000000-0005-0000-0000-000006140000}"/>
    <cellStyle name="Note 2 8 21 3" xfId="7865" xr:uid="{00000000-0005-0000-0000-000007140000}"/>
    <cellStyle name="Note 2 8 21 4" xfId="3689" xr:uid="{00000000-0005-0000-0000-000008140000}"/>
    <cellStyle name="Note 2 8 22" xfId="1461" xr:uid="{00000000-0005-0000-0000-000009140000}"/>
    <cellStyle name="Note 2 8 22 2" xfId="5968" xr:uid="{00000000-0005-0000-0000-00000A140000}"/>
    <cellStyle name="Note 2 8 22 3" xfId="7866" xr:uid="{00000000-0005-0000-0000-00000B140000}"/>
    <cellStyle name="Note 2 8 22 4" xfId="3690" xr:uid="{00000000-0005-0000-0000-00000C140000}"/>
    <cellStyle name="Note 2 8 23" xfId="1462" xr:uid="{00000000-0005-0000-0000-00000D140000}"/>
    <cellStyle name="Note 2 8 23 2" xfId="5969" xr:uid="{00000000-0005-0000-0000-00000E140000}"/>
    <cellStyle name="Note 2 8 23 3" xfId="7867" xr:uid="{00000000-0005-0000-0000-00000F140000}"/>
    <cellStyle name="Note 2 8 23 4" xfId="3691" xr:uid="{00000000-0005-0000-0000-000010140000}"/>
    <cellStyle name="Note 2 8 24" xfId="5954" xr:uid="{00000000-0005-0000-0000-000011140000}"/>
    <cellStyle name="Note 2 8 25" xfId="7852" xr:uid="{00000000-0005-0000-0000-000012140000}"/>
    <cellStyle name="Note 2 8 26" xfId="3676" xr:uid="{00000000-0005-0000-0000-000013140000}"/>
    <cellStyle name="Note 2 8 3" xfId="1463" xr:uid="{00000000-0005-0000-0000-000014140000}"/>
    <cellStyle name="Note 2 8 3 2" xfId="5970" xr:uid="{00000000-0005-0000-0000-000015140000}"/>
    <cellStyle name="Note 2 8 3 3" xfId="7868" xr:uid="{00000000-0005-0000-0000-000016140000}"/>
    <cellStyle name="Note 2 8 3 4" xfId="3692" xr:uid="{00000000-0005-0000-0000-000017140000}"/>
    <cellStyle name="Note 2 8 4" xfId="1464" xr:uid="{00000000-0005-0000-0000-000018140000}"/>
    <cellStyle name="Note 2 8 4 2" xfId="5971" xr:uid="{00000000-0005-0000-0000-000019140000}"/>
    <cellStyle name="Note 2 8 4 3" xfId="7869" xr:uid="{00000000-0005-0000-0000-00001A140000}"/>
    <cellStyle name="Note 2 8 4 4" xfId="3693" xr:uid="{00000000-0005-0000-0000-00001B140000}"/>
    <cellStyle name="Note 2 8 5" xfId="1465" xr:uid="{00000000-0005-0000-0000-00001C140000}"/>
    <cellStyle name="Note 2 8 5 2" xfId="5972" xr:uid="{00000000-0005-0000-0000-00001D140000}"/>
    <cellStyle name="Note 2 8 5 3" xfId="7870" xr:uid="{00000000-0005-0000-0000-00001E140000}"/>
    <cellStyle name="Note 2 8 5 4" xfId="3694" xr:uid="{00000000-0005-0000-0000-00001F140000}"/>
    <cellStyle name="Note 2 8 6" xfId="1466" xr:uid="{00000000-0005-0000-0000-000020140000}"/>
    <cellStyle name="Note 2 8 6 2" xfId="5973" xr:uid="{00000000-0005-0000-0000-000021140000}"/>
    <cellStyle name="Note 2 8 6 3" xfId="7871" xr:uid="{00000000-0005-0000-0000-000022140000}"/>
    <cellStyle name="Note 2 8 6 4" xfId="3695" xr:uid="{00000000-0005-0000-0000-000023140000}"/>
    <cellStyle name="Note 2 8 7" xfId="1467" xr:uid="{00000000-0005-0000-0000-000024140000}"/>
    <cellStyle name="Note 2 8 7 2" xfId="5974" xr:uid="{00000000-0005-0000-0000-000025140000}"/>
    <cellStyle name="Note 2 8 7 3" xfId="7872" xr:uid="{00000000-0005-0000-0000-000026140000}"/>
    <cellStyle name="Note 2 8 7 4" xfId="3696" xr:uid="{00000000-0005-0000-0000-000027140000}"/>
    <cellStyle name="Note 2 8 8" xfId="1468" xr:uid="{00000000-0005-0000-0000-000028140000}"/>
    <cellStyle name="Note 2 8 8 2" xfId="5975" xr:uid="{00000000-0005-0000-0000-000029140000}"/>
    <cellStyle name="Note 2 8 8 3" xfId="7873" xr:uid="{00000000-0005-0000-0000-00002A140000}"/>
    <cellStyle name="Note 2 8 8 4" xfId="3697" xr:uid="{00000000-0005-0000-0000-00002B140000}"/>
    <cellStyle name="Note 2 8 9" xfId="1469" xr:uid="{00000000-0005-0000-0000-00002C140000}"/>
    <cellStyle name="Note 2 8 9 2" xfId="5976" xr:uid="{00000000-0005-0000-0000-00002D140000}"/>
    <cellStyle name="Note 2 8 9 3" xfId="7874" xr:uid="{00000000-0005-0000-0000-00002E140000}"/>
    <cellStyle name="Note 2 8 9 4" xfId="3698" xr:uid="{00000000-0005-0000-0000-00002F140000}"/>
    <cellStyle name="Note 2 9" xfId="1470" xr:uid="{00000000-0005-0000-0000-000030140000}"/>
    <cellStyle name="Note 2 9 10" xfId="1471" xr:uid="{00000000-0005-0000-0000-000031140000}"/>
    <cellStyle name="Note 2 9 10 2" xfId="5978" xr:uid="{00000000-0005-0000-0000-000032140000}"/>
    <cellStyle name="Note 2 9 10 3" xfId="7876" xr:uid="{00000000-0005-0000-0000-000033140000}"/>
    <cellStyle name="Note 2 9 10 4" xfId="3700" xr:uid="{00000000-0005-0000-0000-000034140000}"/>
    <cellStyle name="Note 2 9 11" xfId="1472" xr:uid="{00000000-0005-0000-0000-000035140000}"/>
    <cellStyle name="Note 2 9 11 2" xfId="5979" xr:uid="{00000000-0005-0000-0000-000036140000}"/>
    <cellStyle name="Note 2 9 11 3" xfId="7877" xr:uid="{00000000-0005-0000-0000-000037140000}"/>
    <cellStyle name="Note 2 9 11 4" xfId="3701" xr:uid="{00000000-0005-0000-0000-000038140000}"/>
    <cellStyle name="Note 2 9 12" xfId="1473" xr:uid="{00000000-0005-0000-0000-000039140000}"/>
    <cellStyle name="Note 2 9 12 2" xfId="5980" xr:uid="{00000000-0005-0000-0000-00003A140000}"/>
    <cellStyle name="Note 2 9 12 3" xfId="7878" xr:uid="{00000000-0005-0000-0000-00003B140000}"/>
    <cellStyle name="Note 2 9 12 4" xfId="3702" xr:uid="{00000000-0005-0000-0000-00003C140000}"/>
    <cellStyle name="Note 2 9 13" xfId="1474" xr:uid="{00000000-0005-0000-0000-00003D140000}"/>
    <cellStyle name="Note 2 9 13 2" xfId="5981" xr:uid="{00000000-0005-0000-0000-00003E140000}"/>
    <cellStyle name="Note 2 9 13 3" xfId="7879" xr:uid="{00000000-0005-0000-0000-00003F140000}"/>
    <cellStyle name="Note 2 9 13 4" xfId="3703" xr:uid="{00000000-0005-0000-0000-000040140000}"/>
    <cellStyle name="Note 2 9 14" xfId="1475" xr:uid="{00000000-0005-0000-0000-000041140000}"/>
    <cellStyle name="Note 2 9 14 2" xfId="5982" xr:uid="{00000000-0005-0000-0000-000042140000}"/>
    <cellStyle name="Note 2 9 14 3" xfId="7880" xr:uid="{00000000-0005-0000-0000-000043140000}"/>
    <cellStyle name="Note 2 9 14 4" xfId="3704" xr:uid="{00000000-0005-0000-0000-000044140000}"/>
    <cellStyle name="Note 2 9 15" xfId="1476" xr:uid="{00000000-0005-0000-0000-000045140000}"/>
    <cellStyle name="Note 2 9 15 2" xfId="5983" xr:uid="{00000000-0005-0000-0000-000046140000}"/>
    <cellStyle name="Note 2 9 15 3" xfId="7881" xr:uid="{00000000-0005-0000-0000-000047140000}"/>
    <cellStyle name="Note 2 9 15 4" xfId="3705" xr:uid="{00000000-0005-0000-0000-000048140000}"/>
    <cellStyle name="Note 2 9 16" xfId="1477" xr:uid="{00000000-0005-0000-0000-000049140000}"/>
    <cellStyle name="Note 2 9 16 2" xfId="5984" xr:uid="{00000000-0005-0000-0000-00004A140000}"/>
    <cellStyle name="Note 2 9 16 3" xfId="7882" xr:uid="{00000000-0005-0000-0000-00004B140000}"/>
    <cellStyle name="Note 2 9 16 4" xfId="3706" xr:uid="{00000000-0005-0000-0000-00004C140000}"/>
    <cellStyle name="Note 2 9 17" xfId="1478" xr:uid="{00000000-0005-0000-0000-00004D140000}"/>
    <cellStyle name="Note 2 9 17 2" xfId="5985" xr:uid="{00000000-0005-0000-0000-00004E140000}"/>
    <cellStyle name="Note 2 9 17 3" xfId="7883" xr:uid="{00000000-0005-0000-0000-00004F140000}"/>
    <cellStyle name="Note 2 9 17 4" xfId="3707" xr:uid="{00000000-0005-0000-0000-000050140000}"/>
    <cellStyle name="Note 2 9 18" xfId="1479" xr:uid="{00000000-0005-0000-0000-000051140000}"/>
    <cellStyle name="Note 2 9 18 2" xfId="5986" xr:uid="{00000000-0005-0000-0000-000052140000}"/>
    <cellStyle name="Note 2 9 18 3" xfId="7884" xr:uid="{00000000-0005-0000-0000-000053140000}"/>
    <cellStyle name="Note 2 9 18 4" xfId="3708" xr:uid="{00000000-0005-0000-0000-000054140000}"/>
    <cellStyle name="Note 2 9 19" xfId="1480" xr:uid="{00000000-0005-0000-0000-000055140000}"/>
    <cellStyle name="Note 2 9 19 2" xfId="5987" xr:uid="{00000000-0005-0000-0000-000056140000}"/>
    <cellStyle name="Note 2 9 19 3" xfId="7885" xr:uid="{00000000-0005-0000-0000-000057140000}"/>
    <cellStyle name="Note 2 9 19 4" xfId="3709" xr:uid="{00000000-0005-0000-0000-000058140000}"/>
    <cellStyle name="Note 2 9 2" xfId="1481" xr:uid="{00000000-0005-0000-0000-000059140000}"/>
    <cellStyle name="Note 2 9 2 2" xfId="5988" xr:uid="{00000000-0005-0000-0000-00005A140000}"/>
    <cellStyle name="Note 2 9 2 3" xfId="7886" xr:uid="{00000000-0005-0000-0000-00005B140000}"/>
    <cellStyle name="Note 2 9 2 4" xfId="3710" xr:uid="{00000000-0005-0000-0000-00005C140000}"/>
    <cellStyle name="Note 2 9 20" xfId="1482" xr:uid="{00000000-0005-0000-0000-00005D140000}"/>
    <cellStyle name="Note 2 9 20 2" xfId="5989" xr:uid="{00000000-0005-0000-0000-00005E140000}"/>
    <cellStyle name="Note 2 9 20 3" xfId="7887" xr:uid="{00000000-0005-0000-0000-00005F140000}"/>
    <cellStyle name="Note 2 9 20 4" xfId="3711" xr:uid="{00000000-0005-0000-0000-000060140000}"/>
    <cellStyle name="Note 2 9 21" xfId="1483" xr:uid="{00000000-0005-0000-0000-000061140000}"/>
    <cellStyle name="Note 2 9 21 2" xfId="5990" xr:uid="{00000000-0005-0000-0000-000062140000}"/>
    <cellStyle name="Note 2 9 21 3" xfId="7888" xr:uid="{00000000-0005-0000-0000-000063140000}"/>
    <cellStyle name="Note 2 9 21 4" xfId="3712" xr:uid="{00000000-0005-0000-0000-000064140000}"/>
    <cellStyle name="Note 2 9 22" xfId="1484" xr:uid="{00000000-0005-0000-0000-000065140000}"/>
    <cellStyle name="Note 2 9 22 2" xfId="5991" xr:uid="{00000000-0005-0000-0000-000066140000}"/>
    <cellStyle name="Note 2 9 22 3" xfId="7889" xr:uid="{00000000-0005-0000-0000-000067140000}"/>
    <cellStyle name="Note 2 9 22 4" xfId="3713" xr:uid="{00000000-0005-0000-0000-000068140000}"/>
    <cellStyle name="Note 2 9 23" xfId="1485" xr:uid="{00000000-0005-0000-0000-000069140000}"/>
    <cellStyle name="Note 2 9 23 2" xfId="5992" xr:uid="{00000000-0005-0000-0000-00006A140000}"/>
    <cellStyle name="Note 2 9 23 3" xfId="7890" xr:uid="{00000000-0005-0000-0000-00006B140000}"/>
    <cellStyle name="Note 2 9 23 4" xfId="3714" xr:uid="{00000000-0005-0000-0000-00006C140000}"/>
    <cellStyle name="Note 2 9 24" xfId="5977" xr:uid="{00000000-0005-0000-0000-00006D140000}"/>
    <cellStyle name="Note 2 9 25" xfId="7875" xr:uid="{00000000-0005-0000-0000-00006E140000}"/>
    <cellStyle name="Note 2 9 26" xfId="3699" xr:uid="{00000000-0005-0000-0000-00006F140000}"/>
    <cellStyle name="Note 2 9 3" xfId="1486" xr:uid="{00000000-0005-0000-0000-000070140000}"/>
    <cellStyle name="Note 2 9 3 2" xfId="5993" xr:uid="{00000000-0005-0000-0000-000071140000}"/>
    <cellStyle name="Note 2 9 3 3" xfId="7891" xr:uid="{00000000-0005-0000-0000-000072140000}"/>
    <cellStyle name="Note 2 9 3 4" xfId="3715" xr:uid="{00000000-0005-0000-0000-000073140000}"/>
    <cellStyle name="Note 2 9 4" xfId="1487" xr:uid="{00000000-0005-0000-0000-000074140000}"/>
    <cellStyle name="Note 2 9 4 2" xfId="5994" xr:uid="{00000000-0005-0000-0000-000075140000}"/>
    <cellStyle name="Note 2 9 4 3" xfId="7892" xr:uid="{00000000-0005-0000-0000-000076140000}"/>
    <cellStyle name="Note 2 9 4 4" xfId="3716" xr:uid="{00000000-0005-0000-0000-000077140000}"/>
    <cellStyle name="Note 2 9 5" xfId="1488" xr:uid="{00000000-0005-0000-0000-000078140000}"/>
    <cellStyle name="Note 2 9 5 2" xfId="5995" xr:uid="{00000000-0005-0000-0000-000079140000}"/>
    <cellStyle name="Note 2 9 5 3" xfId="7893" xr:uid="{00000000-0005-0000-0000-00007A140000}"/>
    <cellStyle name="Note 2 9 5 4" xfId="3717" xr:uid="{00000000-0005-0000-0000-00007B140000}"/>
    <cellStyle name="Note 2 9 6" xfId="1489" xr:uid="{00000000-0005-0000-0000-00007C140000}"/>
    <cellStyle name="Note 2 9 6 2" xfId="5996" xr:uid="{00000000-0005-0000-0000-00007D140000}"/>
    <cellStyle name="Note 2 9 6 3" xfId="7894" xr:uid="{00000000-0005-0000-0000-00007E140000}"/>
    <cellStyle name="Note 2 9 6 4" xfId="3718" xr:uid="{00000000-0005-0000-0000-00007F140000}"/>
    <cellStyle name="Note 2 9 7" xfId="1490" xr:uid="{00000000-0005-0000-0000-000080140000}"/>
    <cellStyle name="Note 2 9 7 2" xfId="5997" xr:uid="{00000000-0005-0000-0000-000081140000}"/>
    <cellStyle name="Note 2 9 7 3" xfId="7895" xr:uid="{00000000-0005-0000-0000-000082140000}"/>
    <cellStyle name="Note 2 9 7 4" xfId="3719" xr:uid="{00000000-0005-0000-0000-000083140000}"/>
    <cellStyle name="Note 2 9 8" xfId="1491" xr:uid="{00000000-0005-0000-0000-000084140000}"/>
    <cellStyle name="Note 2 9 8 2" xfId="5998" xr:uid="{00000000-0005-0000-0000-000085140000}"/>
    <cellStyle name="Note 2 9 8 3" xfId="7896" xr:uid="{00000000-0005-0000-0000-000086140000}"/>
    <cellStyle name="Note 2 9 8 4" xfId="3720" xr:uid="{00000000-0005-0000-0000-000087140000}"/>
    <cellStyle name="Note 2 9 9" xfId="1492" xr:uid="{00000000-0005-0000-0000-000088140000}"/>
    <cellStyle name="Note 2 9 9 2" xfId="5999" xr:uid="{00000000-0005-0000-0000-000089140000}"/>
    <cellStyle name="Note 2 9 9 3" xfId="7897" xr:uid="{00000000-0005-0000-0000-00008A140000}"/>
    <cellStyle name="Note 2 9 9 4" xfId="3721" xr:uid="{00000000-0005-0000-0000-00008B140000}"/>
    <cellStyle name="Note 3" xfId="6908" xr:uid="{00000000-0005-0000-0000-00008C140000}"/>
    <cellStyle name="Note 4" xfId="4638" xr:uid="{00000000-0005-0000-0000-00008D140000}"/>
    <cellStyle name="Note 5" xfId="6879" xr:uid="{00000000-0005-0000-0000-00008E140000}"/>
    <cellStyle name="Note 6" xfId="2453" xr:uid="{00000000-0005-0000-0000-00008F140000}"/>
    <cellStyle name="Obliczenia" xfId="1493" xr:uid="{00000000-0005-0000-0000-000090140000}"/>
    <cellStyle name="Obliczenia 10" xfId="1494" xr:uid="{00000000-0005-0000-0000-000091140000}"/>
    <cellStyle name="Obliczenia 10 2" xfId="6001" xr:uid="{00000000-0005-0000-0000-000092140000}"/>
    <cellStyle name="Obliczenia 10 3" xfId="7899" xr:uid="{00000000-0005-0000-0000-000093140000}"/>
    <cellStyle name="Obliczenia 10 4" xfId="3723" xr:uid="{00000000-0005-0000-0000-000094140000}"/>
    <cellStyle name="Obliczenia 11" xfId="1495" xr:uid="{00000000-0005-0000-0000-000095140000}"/>
    <cellStyle name="Obliczenia 11 2" xfId="6002" xr:uid="{00000000-0005-0000-0000-000096140000}"/>
    <cellStyle name="Obliczenia 11 3" xfId="7900" xr:uid="{00000000-0005-0000-0000-000097140000}"/>
    <cellStyle name="Obliczenia 11 4" xfId="3724" xr:uid="{00000000-0005-0000-0000-000098140000}"/>
    <cellStyle name="Obliczenia 12" xfId="1496" xr:uid="{00000000-0005-0000-0000-000099140000}"/>
    <cellStyle name="Obliczenia 12 2" xfId="6003" xr:uid="{00000000-0005-0000-0000-00009A140000}"/>
    <cellStyle name="Obliczenia 12 3" xfId="7901" xr:uid="{00000000-0005-0000-0000-00009B140000}"/>
    <cellStyle name="Obliczenia 12 4" xfId="3725" xr:uid="{00000000-0005-0000-0000-00009C140000}"/>
    <cellStyle name="Obliczenia 13" xfId="1497" xr:uid="{00000000-0005-0000-0000-00009D140000}"/>
    <cellStyle name="Obliczenia 13 2" xfId="6004" xr:uid="{00000000-0005-0000-0000-00009E140000}"/>
    <cellStyle name="Obliczenia 13 3" xfId="7902" xr:uid="{00000000-0005-0000-0000-00009F140000}"/>
    <cellStyle name="Obliczenia 13 4" xfId="3726" xr:uid="{00000000-0005-0000-0000-0000A0140000}"/>
    <cellStyle name="Obliczenia 14" xfId="1498" xr:uid="{00000000-0005-0000-0000-0000A1140000}"/>
    <cellStyle name="Obliczenia 14 2" xfId="6005" xr:uid="{00000000-0005-0000-0000-0000A2140000}"/>
    <cellStyle name="Obliczenia 14 3" xfId="7903" xr:uid="{00000000-0005-0000-0000-0000A3140000}"/>
    <cellStyle name="Obliczenia 14 4" xfId="3727" xr:uid="{00000000-0005-0000-0000-0000A4140000}"/>
    <cellStyle name="Obliczenia 15" xfId="1499" xr:uid="{00000000-0005-0000-0000-0000A5140000}"/>
    <cellStyle name="Obliczenia 15 2" xfId="6006" xr:uid="{00000000-0005-0000-0000-0000A6140000}"/>
    <cellStyle name="Obliczenia 15 3" xfId="7904" xr:uid="{00000000-0005-0000-0000-0000A7140000}"/>
    <cellStyle name="Obliczenia 15 4" xfId="3728" xr:uid="{00000000-0005-0000-0000-0000A8140000}"/>
    <cellStyle name="Obliczenia 16" xfId="1500" xr:uid="{00000000-0005-0000-0000-0000A9140000}"/>
    <cellStyle name="Obliczenia 16 2" xfId="6007" xr:uid="{00000000-0005-0000-0000-0000AA140000}"/>
    <cellStyle name="Obliczenia 16 3" xfId="7905" xr:uid="{00000000-0005-0000-0000-0000AB140000}"/>
    <cellStyle name="Obliczenia 16 4" xfId="3729" xr:uid="{00000000-0005-0000-0000-0000AC140000}"/>
    <cellStyle name="Obliczenia 17" xfId="1501" xr:uid="{00000000-0005-0000-0000-0000AD140000}"/>
    <cellStyle name="Obliczenia 17 2" xfId="6008" xr:uid="{00000000-0005-0000-0000-0000AE140000}"/>
    <cellStyle name="Obliczenia 17 3" xfId="7906" xr:uid="{00000000-0005-0000-0000-0000AF140000}"/>
    <cellStyle name="Obliczenia 17 4" xfId="3730" xr:uid="{00000000-0005-0000-0000-0000B0140000}"/>
    <cellStyle name="Obliczenia 18" xfId="1502" xr:uid="{00000000-0005-0000-0000-0000B1140000}"/>
    <cellStyle name="Obliczenia 18 2" xfId="6009" xr:uid="{00000000-0005-0000-0000-0000B2140000}"/>
    <cellStyle name="Obliczenia 18 3" xfId="7907" xr:uid="{00000000-0005-0000-0000-0000B3140000}"/>
    <cellStyle name="Obliczenia 18 4" xfId="3731" xr:uid="{00000000-0005-0000-0000-0000B4140000}"/>
    <cellStyle name="Obliczenia 19" xfId="1503" xr:uid="{00000000-0005-0000-0000-0000B5140000}"/>
    <cellStyle name="Obliczenia 19 2" xfId="6010" xr:uid="{00000000-0005-0000-0000-0000B6140000}"/>
    <cellStyle name="Obliczenia 19 3" xfId="7908" xr:uid="{00000000-0005-0000-0000-0000B7140000}"/>
    <cellStyle name="Obliczenia 19 4" xfId="3732" xr:uid="{00000000-0005-0000-0000-0000B8140000}"/>
    <cellStyle name="Obliczenia 2" xfId="1504" xr:uid="{00000000-0005-0000-0000-0000B9140000}"/>
    <cellStyle name="Obliczenia 2 10" xfId="1505" xr:uid="{00000000-0005-0000-0000-0000BA140000}"/>
    <cellStyle name="Obliczenia 2 10 2" xfId="6012" xr:uid="{00000000-0005-0000-0000-0000BB140000}"/>
    <cellStyle name="Obliczenia 2 10 3" xfId="7910" xr:uid="{00000000-0005-0000-0000-0000BC140000}"/>
    <cellStyle name="Obliczenia 2 10 4" xfId="3734" xr:uid="{00000000-0005-0000-0000-0000BD140000}"/>
    <cellStyle name="Obliczenia 2 11" xfId="1506" xr:uid="{00000000-0005-0000-0000-0000BE140000}"/>
    <cellStyle name="Obliczenia 2 11 2" xfId="6013" xr:uid="{00000000-0005-0000-0000-0000BF140000}"/>
    <cellStyle name="Obliczenia 2 11 3" xfId="7911" xr:uid="{00000000-0005-0000-0000-0000C0140000}"/>
    <cellStyle name="Obliczenia 2 11 4" xfId="3735" xr:uid="{00000000-0005-0000-0000-0000C1140000}"/>
    <cellStyle name="Obliczenia 2 12" xfId="1507" xr:uid="{00000000-0005-0000-0000-0000C2140000}"/>
    <cellStyle name="Obliczenia 2 12 2" xfId="6014" xr:uid="{00000000-0005-0000-0000-0000C3140000}"/>
    <cellStyle name="Obliczenia 2 12 3" xfId="7912" xr:uid="{00000000-0005-0000-0000-0000C4140000}"/>
    <cellStyle name="Obliczenia 2 12 4" xfId="3736" xr:uid="{00000000-0005-0000-0000-0000C5140000}"/>
    <cellStyle name="Obliczenia 2 13" xfId="1508" xr:uid="{00000000-0005-0000-0000-0000C6140000}"/>
    <cellStyle name="Obliczenia 2 13 2" xfId="6015" xr:uid="{00000000-0005-0000-0000-0000C7140000}"/>
    <cellStyle name="Obliczenia 2 13 3" xfId="7913" xr:uid="{00000000-0005-0000-0000-0000C8140000}"/>
    <cellStyle name="Obliczenia 2 13 4" xfId="3737" xr:uid="{00000000-0005-0000-0000-0000C9140000}"/>
    <cellStyle name="Obliczenia 2 14" xfId="1509" xr:uid="{00000000-0005-0000-0000-0000CA140000}"/>
    <cellStyle name="Obliczenia 2 14 2" xfId="6016" xr:uid="{00000000-0005-0000-0000-0000CB140000}"/>
    <cellStyle name="Obliczenia 2 14 3" xfId="7914" xr:uid="{00000000-0005-0000-0000-0000CC140000}"/>
    <cellStyle name="Obliczenia 2 14 4" xfId="3738" xr:uid="{00000000-0005-0000-0000-0000CD140000}"/>
    <cellStyle name="Obliczenia 2 15" xfId="1510" xr:uid="{00000000-0005-0000-0000-0000CE140000}"/>
    <cellStyle name="Obliczenia 2 15 2" xfId="6017" xr:uid="{00000000-0005-0000-0000-0000CF140000}"/>
    <cellStyle name="Obliczenia 2 15 3" xfId="7915" xr:uid="{00000000-0005-0000-0000-0000D0140000}"/>
    <cellStyle name="Obliczenia 2 15 4" xfId="3739" xr:uid="{00000000-0005-0000-0000-0000D1140000}"/>
    <cellStyle name="Obliczenia 2 16" xfId="1511" xr:uid="{00000000-0005-0000-0000-0000D2140000}"/>
    <cellStyle name="Obliczenia 2 16 2" xfId="6018" xr:uid="{00000000-0005-0000-0000-0000D3140000}"/>
    <cellStyle name="Obliczenia 2 16 3" xfId="7916" xr:uid="{00000000-0005-0000-0000-0000D4140000}"/>
    <cellStyle name="Obliczenia 2 16 4" xfId="3740" xr:uid="{00000000-0005-0000-0000-0000D5140000}"/>
    <cellStyle name="Obliczenia 2 17" xfId="1512" xr:uid="{00000000-0005-0000-0000-0000D6140000}"/>
    <cellStyle name="Obliczenia 2 17 2" xfId="6019" xr:uid="{00000000-0005-0000-0000-0000D7140000}"/>
    <cellStyle name="Obliczenia 2 17 3" xfId="7917" xr:uid="{00000000-0005-0000-0000-0000D8140000}"/>
    <cellStyle name="Obliczenia 2 17 4" xfId="3741" xr:uid="{00000000-0005-0000-0000-0000D9140000}"/>
    <cellStyle name="Obliczenia 2 18" xfId="1513" xr:uid="{00000000-0005-0000-0000-0000DA140000}"/>
    <cellStyle name="Obliczenia 2 18 2" xfId="6020" xr:uid="{00000000-0005-0000-0000-0000DB140000}"/>
    <cellStyle name="Obliczenia 2 18 3" xfId="7918" xr:uid="{00000000-0005-0000-0000-0000DC140000}"/>
    <cellStyle name="Obliczenia 2 18 4" xfId="3742" xr:uid="{00000000-0005-0000-0000-0000DD140000}"/>
    <cellStyle name="Obliczenia 2 19" xfId="1514" xr:uid="{00000000-0005-0000-0000-0000DE140000}"/>
    <cellStyle name="Obliczenia 2 19 2" xfId="6021" xr:uid="{00000000-0005-0000-0000-0000DF140000}"/>
    <cellStyle name="Obliczenia 2 19 3" xfId="7919" xr:uid="{00000000-0005-0000-0000-0000E0140000}"/>
    <cellStyle name="Obliczenia 2 19 4" xfId="3743" xr:uid="{00000000-0005-0000-0000-0000E1140000}"/>
    <cellStyle name="Obliczenia 2 2" xfId="1515" xr:uid="{00000000-0005-0000-0000-0000E2140000}"/>
    <cellStyle name="Obliczenia 2 2 2" xfId="6022" xr:uid="{00000000-0005-0000-0000-0000E3140000}"/>
    <cellStyle name="Obliczenia 2 2 3" xfId="7920" xr:uid="{00000000-0005-0000-0000-0000E4140000}"/>
    <cellStyle name="Obliczenia 2 2 4" xfId="3744" xr:uid="{00000000-0005-0000-0000-0000E5140000}"/>
    <cellStyle name="Obliczenia 2 20" xfId="1516" xr:uid="{00000000-0005-0000-0000-0000E6140000}"/>
    <cellStyle name="Obliczenia 2 20 2" xfId="6023" xr:uid="{00000000-0005-0000-0000-0000E7140000}"/>
    <cellStyle name="Obliczenia 2 20 3" xfId="7921" xr:uid="{00000000-0005-0000-0000-0000E8140000}"/>
    <cellStyle name="Obliczenia 2 20 4" xfId="3745" xr:uid="{00000000-0005-0000-0000-0000E9140000}"/>
    <cellStyle name="Obliczenia 2 21" xfId="1517" xr:uid="{00000000-0005-0000-0000-0000EA140000}"/>
    <cellStyle name="Obliczenia 2 21 2" xfId="6024" xr:uid="{00000000-0005-0000-0000-0000EB140000}"/>
    <cellStyle name="Obliczenia 2 21 3" xfId="7922" xr:uid="{00000000-0005-0000-0000-0000EC140000}"/>
    <cellStyle name="Obliczenia 2 21 4" xfId="3746" xr:uid="{00000000-0005-0000-0000-0000ED140000}"/>
    <cellStyle name="Obliczenia 2 22" xfId="1518" xr:uid="{00000000-0005-0000-0000-0000EE140000}"/>
    <cellStyle name="Obliczenia 2 22 2" xfId="6025" xr:uid="{00000000-0005-0000-0000-0000EF140000}"/>
    <cellStyle name="Obliczenia 2 22 3" xfId="7923" xr:uid="{00000000-0005-0000-0000-0000F0140000}"/>
    <cellStyle name="Obliczenia 2 22 4" xfId="3747" xr:uid="{00000000-0005-0000-0000-0000F1140000}"/>
    <cellStyle name="Obliczenia 2 23" xfId="1519" xr:uid="{00000000-0005-0000-0000-0000F2140000}"/>
    <cellStyle name="Obliczenia 2 23 2" xfId="6026" xr:uid="{00000000-0005-0000-0000-0000F3140000}"/>
    <cellStyle name="Obliczenia 2 23 3" xfId="7924" xr:uid="{00000000-0005-0000-0000-0000F4140000}"/>
    <cellStyle name="Obliczenia 2 23 4" xfId="3748" xr:uid="{00000000-0005-0000-0000-0000F5140000}"/>
    <cellStyle name="Obliczenia 2 24" xfId="6011" xr:uid="{00000000-0005-0000-0000-0000F6140000}"/>
    <cellStyle name="Obliczenia 2 25" xfId="7909" xr:uid="{00000000-0005-0000-0000-0000F7140000}"/>
    <cellStyle name="Obliczenia 2 26" xfId="3733" xr:uid="{00000000-0005-0000-0000-0000F8140000}"/>
    <cellStyle name="Obliczenia 2 3" xfId="1520" xr:uid="{00000000-0005-0000-0000-0000F9140000}"/>
    <cellStyle name="Obliczenia 2 3 2" xfId="6027" xr:uid="{00000000-0005-0000-0000-0000FA140000}"/>
    <cellStyle name="Obliczenia 2 3 3" xfId="7925" xr:uid="{00000000-0005-0000-0000-0000FB140000}"/>
    <cellStyle name="Obliczenia 2 3 4" xfId="3749" xr:uid="{00000000-0005-0000-0000-0000FC140000}"/>
    <cellStyle name="Obliczenia 2 4" xfId="1521" xr:uid="{00000000-0005-0000-0000-0000FD140000}"/>
    <cellStyle name="Obliczenia 2 4 2" xfId="6028" xr:uid="{00000000-0005-0000-0000-0000FE140000}"/>
    <cellStyle name="Obliczenia 2 4 3" xfId="7926" xr:uid="{00000000-0005-0000-0000-0000FF140000}"/>
    <cellStyle name="Obliczenia 2 4 4" xfId="3750" xr:uid="{00000000-0005-0000-0000-000000150000}"/>
    <cellStyle name="Obliczenia 2 5" xfId="1522" xr:uid="{00000000-0005-0000-0000-000001150000}"/>
    <cellStyle name="Obliczenia 2 5 2" xfId="6029" xr:uid="{00000000-0005-0000-0000-000002150000}"/>
    <cellStyle name="Obliczenia 2 5 3" xfId="7927" xr:uid="{00000000-0005-0000-0000-000003150000}"/>
    <cellStyle name="Obliczenia 2 5 4" xfId="3751" xr:uid="{00000000-0005-0000-0000-000004150000}"/>
    <cellStyle name="Obliczenia 2 6" xfId="1523" xr:uid="{00000000-0005-0000-0000-000005150000}"/>
    <cellStyle name="Obliczenia 2 6 2" xfId="6030" xr:uid="{00000000-0005-0000-0000-000006150000}"/>
    <cellStyle name="Obliczenia 2 6 3" xfId="7928" xr:uid="{00000000-0005-0000-0000-000007150000}"/>
    <cellStyle name="Obliczenia 2 6 4" xfId="3752" xr:uid="{00000000-0005-0000-0000-000008150000}"/>
    <cellStyle name="Obliczenia 2 7" xfId="1524" xr:uid="{00000000-0005-0000-0000-000009150000}"/>
    <cellStyle name="Obliczenia 2 7 2" xfId="6031" xr:uid="{00000000-0005-0000-0000-00000A150000}"/>
    <cellStyle name="Obliczenia 2 7 3" xfId="7929" xr:uid="{00000000-0005-0000-0000-00000B150000}"/>
    <cellStyle name="Obliczenia 2 7 4" xfId="3753" xr:uid="{00000000-0005-0000-0000-00000C150000}"/>
    <cellStyle name="Obliczenia 2 8" xfId="1525" xr:uid="{00000000-0005-0000-0000-00000D150000}"/>
    <cellStyle name="Obliczenia 2 8 2" xfId="6032" xr:uid="{00000000-0005-0000-0000-00000E150000}"/>
    <cellStyle name="Obliczenia 2 8 3" xfId="7930" xr:uid="{00000000-0005-0000-0000-00000F150000}"/>
    <cellStyle name="Obliczenia 2 8 4" xfId="3754" xr:uid="{00000000-0005-0000-0000-000010150000}"/>
    <cellStyle name="Obliczenia 2 9" xfId="1526" xr:uid="{00000000-0005-0000-0000-000011150000}"/>
    <cellStyle name="Obliczenia 2 9 2" xfId="6033" xr:uid="{00000000-0005-0000-0000-000012150000}"/>
    <cellStyle name="Obliczenia 2 9 3" xfId="7931" xr:uid="{00000000-0005-0000-0000-000013150000}"/>
    <cellStyle name="Obliczenia 2 9 4" xfId="3755" xr:uid="{00000000-0005-0000-0000-000014150000}"/>
    <cellStyle name="Obliczenia 20" xfId="1527" xr:uid="{00000000-0005-0000-0000-000015150000}"/>
    <cellStyle name="Obliczenia 20 2" xfId="6034" xr:uid="{00000000-0005-0000-0000-000016150000}"/>
    <cellStyle name="Obliczenia 20 3" xfId="7932" xr:uid="{00000000-0005-0000-0000-000017150000}"/>
    <cellStyle name="Obliczenia 20 4" xfId="3756" xr:uid="{00000000-0005-0000-0000-000018150000}"/>
    <cellStyle name="Obliczenia 21" xfId="1528" xr:uid="{00000000-0005-0000-0000-000019150000}"/>
    <cellStyle name="Obliczenia 21 2" xfId="6035" xr:uid="{00000000-0005-0000-0000-00001A150000}"/>
    <cellStyle name="Obliczenia 21 3" xfId="7933" xr:uid="{00000000-0005-0000-0000-00001B150000}"/>
    <cellStyle name="Obliczenia 21 4" xfId="3757" xr:uid="{00000000-0005-0000-0000-00001C150000}"/>
    <cellStyle name="Obliczenia 22" xfId="1529" xr:uid="{00000000-0005-0000-0000-00001D150000}"/>
    <cellStyle name="Obliczenia 22 2" xfId="6036" xr:uid="{00000000-0005-0000-0000-00001E150000}"/>
    <cellStyle name="Obliczenia 22 3" xfId="7934" xr:uid="{00000000-0005-0000-0000-00001F150000}"/>
    <cellStyle name="Obliczenia 22 4" xfId="3758" xr:uid="{00000000-0005-0000-0000-000020150000}"/>
    <cellStyle name="Obliczenia 23" xfId="1530" xr:uid="{00000000-0005-0000-0000-000021150000}"/>
    <cellStyle name="Obliczenia 23 2" xfId="6037" xr:uid="{00000000-0005-0000-0000-000022150000}"/>
    <cellStyle name="Obliczenia 23 3" xfId="7935" xr:uid="{00000000-0005-0000-0000-000023150000}"/>
    <cellStyle name="Obliczenia 23 4" xfId="3759" xr:uid="{00000000-0005-0000-0000-000024150000}"/>
    <cellStyle name="Obliczenia 24" xfId="1531" xr:uid="{00000000-0005-0000-0000-000025150000}"/>
    <cellStyle name="Obliczenia 24 2" xfId="6038" xr:uid="{00000000-0005-0000-0000-000026150000}"/>
    <cellStyle name="Obliczenia 24 3" xfId="7936" xr:uid="{00000000-0005-0000-0000-000027150000}"/>
    <cellStyle name="Obliczenia 24 4" xfId="3760" xr:uid="{00000000-0005-0000-0000-000028150000}"/>
    <cellStyle name="Obliczenia 25" xfId="1532" xr:uid="{00000000-0005-0000-0000-000029150000}"/>
    <cellStyle name="Obliczenia 25 2" xfId="6039" xr:uid="{00000000-0005-0000-0000-00002A150000}"/>
    <cellStyle name="Obliczenia 25 3" xfId="7937" xr:uid="{00000000-0005-0000-0000-00002B150000}"/>
    <cellStyle name="Obliczenia 25 4" xfId="3761" xr:uid="{00000000-0005-0000-0000-00002C150000}"/>
    <cellStyle name="Obliczenia 26" xfId="6000" xr:uid="{00000000-0005-0000-0000-00002D150000}"/>
    <cellStyle name="Obliczenia 27" xfId="7898" xr:uid="{00000000-0005-0000-0000-00002E150000}"/>
    <cellStyle name="Obliczenia 28" xfId="3722" xr:uid="{00000000-0005-0000-0000-00002F150000}"/>
    <cellStyle name="Obliczenia 3" xfId="1533" xr:uid="{00000000-0005-0000-0000-000030150000}"/>
    <cellStyle name="Obliczenia 3 10" xfId="1534" xr:uid="{00000000-0005-0000-0000-000031150000}"/>
    <cellStyle name="Obliczenia 3 10 2" xfId="6041" xr:uid="{00000000-0005-0000-0000-000032150000}"/>
    <cellStyle name="Obliczenia 3 10 3" xfId="7939" xr:uid="{00000000-0005-0000-0000-000033150000}"/>
    <cellStyle name="Obliczenia 3 10 4" xfId="3763" xr:uid="{00000000-0005-0000-0000-000034150000}"/>
    <cellStyle name="Obliczenia 3 11" xfId="1535" xr:uid="{00000000-0005-0000-0000-000035150000}"/>
    <cellStyle name="Obliczenia 3 11 2" xfId="6042" xr:uid="{00000000-0005-0000-0000-000036150000}"/>
    <cellStyle name="Obliczenia 3 11 3" xfId="7940" xr:uid="{00000000-0005-0000-0000-000037150000}"/>
    <cellStyle name="Obliczenia 3 11 4" xfId="3764" xr:uid="{00000000-0005-0000-0000-000038150000}"/>
    <cellStyle name="Obliczenia 3 12" xfId="1536" xr:uid="{00000000-0005-0000-0000-000039150000}"/>
    <cellStyle name="Obliczenia 3 12 2" xfId="6043" xr:uid="{00000000-0005-0000-0000-00003A150000}"/>
    <cellStyle name="Obliczenia 3 12 3" xfId="7941" xr:uid="{00000000-0005-0000-0000-00003B150000}"/>
    <cellStyle name="Obliczenia 3 12 4" xfId="3765" xr:uid="{00000000-0005-0000-0000-00003C150000}"/>
    <cellStyle name="Obliczenia 3 13" xfId="1537" xr:uid="{00000000-0005-0000-0000-00003D150000}"/>
    <cellStyle name="Obliczenia 3 13 2" xfId="6044" xr:uid="{00000000-0005-0000-0000-00003E150000}"/>
    <cellStyle name="Obliczenia 3 13 3" xfId="7942" xr:uid="{00000000-0005-0000-0000-00003F150000}"/>
    <cellStyle name="Obliczenia 3 13 4" xfId="3766" xr:uid="{00000000-0005-0000-0000-000040150000}"/>
    <cellStyle name="Obliczenia 3 14" xfId="1538" xr:uid="{00000000-0005-0000-0000-000041150000}"/>
    <cellStyle name="Obliczenia 3 14 2" xfId="6045" xr:uid="{00000000-0005-0000-0000-000042150000}"/>
    <cellStyle name="Obliczenia 3 14 3" xfId="7943" xr:uid="{00000000-0005-0000-0000-000043150000}"/>
    <cellStyle name="Obliczenia 3 14 4" xfId="3767" xr:uid="{00000000-0005-0000-0000-000044150000}"/>
    <cellStyle name="Obliczenia 3 15" xfId="1539" xr:uid="{00000000-0005-0000-0000-000045150000}"/>
    <cellStyle name="Obliczenia 3 15 2" xfId="6046" xr:uid="{00000000-0005-0000-0000-000046150000}"/>
    <cellStyle name="Obliczenia 3 15 3" xfId="7944" xr:uid="{00000000-0005-0000-0000-000047150000}"/>
    <cellStyle name="Obliczenia 3 15 4" xfId="3768" xr:uid="{00000000-0005-0000-0000-000048150000}"/>
    <cellStyle name="Obliczenia 3 16" xfId="1540" xr:uid="{00000000-0005-0000-0000-000049150000}"/>
    <cellStyle name="Obliczenia 3 16 2" xfId="6047" xr:uid="{00000000-0005-0000-0000-00004A150000}"/>
    <cellStyle name="Obliczenia 3 16 3" xfId="7945" xr:uid="{00000000-0005-0000-0000-00004B150000}"/>
    <cellStyle name="Obliczenia 3 16 4" xfId="3769" xr:uid="{00000000-0005-0000-0000-00004C150000}"/>
    <cellStyle name="Obliczenia 3 17" xfId="1541" xr:uid="{00000000-0005-0000-0000-00004D150000}"/>
    <cellStyle name="Obliczenia 3 17 2" xfId="6048" xr:uid="{00000000-0005-0000-0000-00004E150000}"/>
    <cellStyle name="Obliczenia 3 17 3" xfId="7946" xr:uid="{00000000-0005-0000-0000-00004F150000}"/>
    <cellStyle name="Obliczenia 3 17 4" xfId="3770" xr:uid="{00000000-0005-0000-0000-000050150000}"/>
    <cellStyle name="Obliczenia 3 18" xfId="1542" xr:uid="{00000000-0005-0000-0000-000051150000}"/>
    <cellStyle name="Obliczenia 3 18 2" xfId="6049" xr:uid="{00000000-0005-0000-0000-000052150000}"/>
    <cellStyle name="Obliczenia 3 18 3" xfId="7947" xr:uid="{00000000-0005-0000-0000-000053150000}"/>
    <cellStyle name="Obliczenia 3 18 4" xfId="3771" xr:uid="{00000000-0005-0000-0000-000054150000}"/>
    <cellStyle name="Obliczenia 3 19" xfId="1543" xr:uid="{00000000-0005-0000-0000-000055150000}"/>
    <cellStyle name="Obliczenia 3 19 2" xfId="6050" xr:uid="{00000000-0005-0000-0000-000056150000}"/>
    <cellStyle name="Obliczenia 3 19 3" xfId="7948" xr:uid="{00000000-0005-0000-0000-000057150000}"/>
    <cellStyle name="Obliczenia 3 19 4" xfId="3772" xr:uid="{00000000-0005-0000-0000-000058150000}"/>
    <cellStyle name="Obliczenia 3 2" xfId="1544" xr:uid="{00000000-0005-0000-0000-000059150000}"/>
    <cellStyle name="Obliczenia 3 2 2" xfId="6051" xr:uid="{00000000-0005-0000-0000-00005A150000}"/>
    <cellStyle name="Obliczenia 3 2 3" xfId="7949" xr:uid="{00000000-0005-0000-0000-00005B150000}"/>
    <cellStyle name="Obliczenia 3 2 4" xfId="3773" xr:uid="{00000000-0005-0000-0000-00005C150000}"/>
    <cellStyle name="Obliczenia 3 20" xfId="1545" xr:uid="{00000000-0005-0000-0000-00005D150000}"/>
    <cellStyle name="Obliczenia 3 20 2" xfId="6052" xr:uid="{00000000-0005-0000-0000-00005E150000}"/>
    <cellStyle name="Obliczenia 3 20 3" xfId="7950" xr:uid="{00000000-0005-0000-0000-00005F150000}"/>
    <cellStyle name="Obliczenia 3 20 4" xfId="3774" xr:uid="{00000000-0005-0000-0000-000060150000}"/>
    <cellStyle name="Obliczenia 3 21" xfId="1546" xr:uid="{00000000-0005-0000-0000-000061150000}"/>
    <cellStyle name="Obliczenia 3 21 2" xfId="6053" xr:uid="{00000000-0005-0000-0000-000062150000}"/>
    <cellStyle name="Obliczenia 3 21 3" xfId="7951" xr:uid="{00000000-0005-0000-0000-000063150000}"/>
    <cellStyle name="Obliczenia 3 21 4" xfId="3775" xr:uid="{00000000-0005-0000-0000-000064150000}"/>
    <cellStyle name="Obliczenia 3 22" xfId="1547" xr:uid="{00000000-0005-0000-0000-000065150000}"/>
    <cellStyle name="Obliczenia 3 22 2" xfId="6054" xr:uid="{00000000-0005-0000-0000-000066150000}"/>
    <cellStyle name="Obliczenia 3 22 3" xfId="7952" xr:uid="{00000000-0005-0000-0000-000067150000}"/>
    <cellStyle name="Obliczenia 3 22 4" xfId="3776" xr:uid="{00000000-0005-0000-0000-000068150000}"/>
    <cellStyle name="Obliczenia 3 23" xfId="1548" xr:uid="{00000000-0005-0000-0000-000069150000}"/>
    <cellStyle name="Obliczenia 3 23 2" xfId="6055" xr:uid="{00000000-0005-0000-0000-00006A150000}"/>
    <cellStyle name="Obliczenia 3 23 3" xfId="7953" xr:uid="{00000000-0005-0000-0000-00006B150000}"/>
    <cellStyle name="Obliczenia 3 23 4" xfId="3777" xr:uid="{00000000-0005-0000-0000-00006C150000}"/>
    <cellStyle name="Obliczenia 3 24" xfId="6040" xr:uid="{00000000-0005-0000-0000-00006D150000}"/>
    <cellStyle name="Obliczenia 3 25" xfId="7938" xr:uid="{00000000-0005-0000-0000-00006E150000}"/>
    <cellStyle name="Obliczenia 3 26" xfId="3762" xr:uid="{00000000-0005-0000-0000-00006F150000}"/>
    <cellStyle name="Obliczenia 3 3" xfId="1549" xr:uid="{00000000-0005-0000-0000-000070150000}"/>
    <cellStyle name="Obliczenia 3 3 2" xfId="6056" xr:uid="{00000000-0005-0000-0000-000071150000}"/>
    <cellStyle name="Obliczenia 3 3 3" xfId="7954" xr:uid="{00000000-0005-0000-0000-000072150000}"/>
    <cellStyle name="Obliczenia 3 3 4" xfId="3778" xr:uid="{00000000-0005-0000-0000-000073150000}"/>
    <cellStyle name="Obliczenia 3 4" xfId="1550" xr:uid="{00000000-0005-0000-0000-000074150000}"/>
    <cellStyle name="Obliczenia 3 4 2" xfId="6057" xr:uid="{00000000-0005-0000-0000-000075150000}"/>
    <cellStyle name="Obliczenia 3 4 3" xfId="7955" xr:uid="{00000000-0005-0000-0000-000076150000}"/>
    <cellStyle name="Obliczenia 3 4 4" xfId="3779" xr:uid="{00000000-0005-0000-0000-000077150000}"/>
    <cellStyle name="Obliczenia 3 5" xfId="1551" xr:uid="{00000000-0005-0000-0000-000078150000}"/>
    <cellStyle name="Obliczenia 3 5 2" xfId="6058" xr:uid="{00000000-0005-0000-0000-000079150000}"/>
    <cellStyle name="Obliczenia 3 5 3" xfId="7956" xr:uid="{00000000-0005-0000-0000-00007A150000}"/>
    <cellStyle name="Obliczenia 3 5 4" xfId="3780" xr:uid="{00000000-0005-0000-0000-00007B150000}"/>
    <cellStyle name="Obliczenia 3 6" xfId="1552" xr:uid="{00000000-0005-0000-0000-00007C150000}"/>
    <cellStyle name="Obliczenia 3 6 2" xfId="6059" xr:uid="{00000000-0005-0000-0000-00007D150000}"/>
    <cellStyle name="Obliczenia 3 6 3" xfId="7957" xr:uid="{00000000-0005-0000-0000-00007E150000}"/>
    <cellStyle name="Obliczenia 3 6 4" xfId="3781" xr:uid="{00000000-0005-0000-0000-00007F150000}"/>
    <cellStyle name="Obliczenia 3 7" xfId="1553" xr:uid="{00000000-0005-0000-0000-000080150000}"/>
    <cellStyle name="Obliczenia 3 7 2" xfId="6060" xr:uid="{00000000-0005-0000-0000-000081150000}"/>
    <cellStyle name="Obliczenia 3 7 3" xfId="7958" xr:uid="{00000000-0005-0000-0000-000082150000}"/>
    <cellStyle name="Obliczenia 3 7 4" xfId="3782" xr:uid="{00000000-0005-0000-0000-000083150000}"/>
    <cellStyle name="Obliczenia 3 8" xfId="1554" xr:uid="{00000000-0005-0000-0000-000084150000}"/>
    <cellStyle name="Obliczenia 3 8 2" xfId="6061" xr:uid="{00000000-0005-0000-0000-000085150000}"/>
    <cellStyle name="Obliczenia 3 8 3" xfId="7959" xr:uid="{00000000-0005-0000-0000-000086150000}"/>
    <cellStyle name="Obliczenia 3 8 4" xfId="3783" xr:uid="{00000000-0005-0000-0000-000087150000}"/>
    <cellStyle name="Obliczenia 3 9" xfId="1555" xr:uid="{00000000-0005-0000-0000-000088150000}"/>
    <cellStyle name="Obliczenia 3 9 2" xfId="6062" xr:uid="{00000000-0005-0000-0000-000089150000}"/>
    <cellStyle name="Obliczenia 3 9 3" xfId="7960" xr:uid="{00000000-0005-0000-0000-00008A150000}"/>
    <cellStyle name="Obliczenia 3 9 4" xfId="3784" xr:uid="{00000000-0005-0000-0000-00008B150000}"/>
    <cellStyle name="Obliczenia 4" xfId="1556" xr:uid="{00000000-0005-0000-0000-00008C150000}"/>
    <cellStyle name="Obliczenia 4 2" xfId="6063" xr:uid="{00000000-0005-0000-0000-00008D150000}"/>
    <cellStyle name="Obliczenia 4 3" xfId="7961" xr:uid="{00000000-0005-0000-0000-00008E150000}"/>
    <cellStyle name="Obliczenia 4 4" xfId="3785" xr:uid="{00000000-0005-0000-0000-00008F150000}"/>
    <cellStyle name="Obliczenia 5" xfId="1557" xr:uid="{00000000-0005-0000-0000-000090150000}"/>
    <cellStyle name="Obliczenia 5 2" xfId="6064" xr:uid="{00000000-0005-0000-0000-000091150000}"/>
    <cellStyle name="Obliczenia 5 3" xfId="7962" xr:uid="{00000000-0005-0000-0000-000092150000}"/>
    <cellStyle name="Obliczenia 5 4" xfId="3786" xr:uid="{00000000-0005-0000-0000-000093150000}"/>
    <cellStyle name="Obliczenia 6" xfId="1558" xr:uid="{00000000-0005-0000-0000-000094150000}"/>
    <cellStyle name="Obliczenia 6 2" xfId="6065" xr:uid="{00000000-0005-0000-0000-000095150000}"/>
    <cellStyle name="Obliczenia 6 3" xfId="7963" xr:uid="{00000000-0005-0000-0000-000096150000}"/>
    <cellStyle name="Obliczenia 6 4" xfId="3787" xr:uid="{00000000-0005-0000-0000-000097150000}"/>
    <cellStyle name="Obliczenia 7" xfId="1559" xr:uid="{00000000-0005-0000-0000-000098150000}"/>
    <cellStyle name="Obliczenia 7 2" xfId="6066" xr:uid="{00000000-0005-0000-0000-000099150000}"/>
    <cellStyle name="Obliczenia 7 3" xfId="7964" xr:uid="{00000000-0005-0000-0000-00009A150000}"/>
    <cellStyle name="Obliczenia 7 4" xfId="3788" xr:uid="{00000000-0005-0000-0000-00009B150000}"/>
    <cellStyle name="Obliczenia 8" xfId="1560" xr:uid="{00000000-0005-0000-0000-00009C150000}"/>
    <cellStyle name="Obliczenia 8 2" xfId="6067" xr:uid="{00000000-0005-0000-0000-00009D150000}"/>
    <cellStyle name="Obliczenia 8 3" xfId="7965" xr:uid="{00000000-0005-0000-0000-00009E150000}"/>
    <cellStyle name="Obliczenia 8 4" xfId="3789" xr:uid="{00000000-0005-0000-0000-00009F150000}"/>
    <cellStyle name="Obliczenia 9" xfId="1561" xr:uid="{00000000-0005-0000-0000-0000A0150000}"/>
    <cellStyle name="Obliczenia 9 2" xfId="6068" xr:uid="{00000000-0005-0000-0000-0000A1150000}"/>
    <cellStyle name="Obliczenia 9 3" xfId="7966" xr:uid="{00000000-0005-0000-0000-0000A2150000}"/>
    <cellStyle name="Obliczenia 9 4" xfId="3790" xr:uid="{00000000-0005-0000-0000-0000A3150000}"/>
    <cellStyle name="Output" xfId="47" builtinId="21" customBuiltin="1"/>
    <cellStyle name="Output 2" xfId="1562" xr:uid="{00000000-0005-0000-0000-0000A5150000}"/>
    <cellStyle name="Output 2 10" xfId="1563" xr:uid="{00000000-0005-0000-0000-0000A6150000}"/>
    <cellStyle name="Output 2 10 10" xfId="1564" xr:uid="{00000000-0005-0000-0000-0000A7150000}"/>
    <cellStyle name="Output 2 10 10 2" xfId="6071" xr:uid="{00000000-0005-0000-0000-0000A8150000}"/>
    <cellStyle name="Output 2 10 10 3" xfId="7969" xr:uid="{00000000-0005-0000-0000-0000A9150000}"/>
    <cellStyle name="Output 2 10 10 4" xfId="3793" xr:uid="{00000000-0005-0000-0000-0000AA150000}"/>
    <cellStyle name="Output 2 10 11" xfId="1565" xr:uid="{00000000-0005-0000-0000-0000AB150000}"/>
    <cellStyle name="Output 2 10 11 2" xfId="6072" xr:uid="{00000000-0005-0000-0000-0000AC150000}"/>
    <cellStyle name="Output 2 10 11 3" xfId="7970" xr:uid="{00000000-0005-0000-0000-0000AD150000}"/>
    <cellStyle name="Output 2 10 11 4" xfId="3794" xr:uid="{00000000-0005-0000-0000-0000AE150000}"/>
    <cellStyle name="Output 2 10 12" xfId="1566" xr:uid="{00000000-0005-0000-0000-0000AF150000}"/>
    <cellStyle name="Output 2 10 12 2" xfId="6073" xr:uid="{00000000-0005-0000-0000-0000B0150000}"/>
    <cellStyle name="Output 2 10 12 3" xfId="7971" xr:uid="{00000000-0005-0000-0000-0000B1150000}"/>
    <cellStyle name="Output 2 10 12 4" xfId="3795" xr:uid="{00000000-0005-0000-0000-0000B2150000}"/>
    <cellStyle name="Output 2 10 13" xfId="1567" xr:uid="{00000000-0005-0000-0000-0000B3150000}"/>
    <cellStyle name="Output 2 10 13 2" xfId="6074" xr:uid="{00000000-0005-0000-0000-0000B4150000}"/>
    <cellStyle name="Output 2 10 13 3" xfId="7972" xr:uid="{00000000-0005-0000-0000-0000B5150000}"/>
    <cellStyle name="Output 2 10 13 4" xfId="3796" xr:uid="{00000000-0005-0000-0000-0000B6150000}"/>
    <cellStyle name="Output 2 10 14" xfId="1568" xr:uid="{00000000-0005-0000-0000-0000B7150000}"/>
    <cellStyle name="Output 2 10 14 2" xfId="6075" xr:uid="{00000000-0005-0000-0000-0000B8150000}"/>
    <cellStyle name="Output 2 10 14 3" xfId="7973" xr:uid="{00000000-0005-0000-0000-0000B9150000}"/>
    <cellStyle name="Output 2 10 14 4" xfId="3797" xr:uid="{00000000-0005-0000-0000-0000BA150000}"/>
    <cellStyle name="Output 2 10 15" xfId="1569" xr:uid="{00000000-0005-0000-0000-0000BB150000}"/>
    <cellStyle name="Output 2 10 15 2" xfId="6076" xr:uid="{00000000-0005-0000-0000-0000BC150000}"/>
    <cellStyle name="Output 2 10 15 3" xfId="7974" xr:uid="{00000000-0005-0000-0000-0000BD150000}"/>
    <cellStyle name="Output 2 10 15 4" xfId="3798" xr:uid="{00000000-0005-0000-0000-0000BE150000}"/>
    <cellStyle name="Output 2 10 16" xfId="1570" xr:uid="{00000000-0005-0000-0000-0000BF150000}"/>
    <cellStyle name="Output 2 10 16 2" xfId="6077" xr:uid="{00000000-0005-0000-0000-0000C0150000}"/>
    <cellStyle name="Output 2 10 16 3" xfId="7975" xr:uid="{00000000-0005-0000-0000-0000C1150000}"/>
    <cellStyle name="Output 2 10 16 4" xfId="3799" xr:uid="{00000000-0005-0000-0000-0000C2150000}"/>
    <cellStyle name="Output 2 10 17" xfId="1571" xr:uid="{00000000-0005-0000-0000-0000C3150000}"/>
    <cellStyle name="Output 2 10 17 2" xfId="6078" xr:uid="{00000000-0005-0000-0000-0000C4150000}"/>
    <cellStyle name="Output 2 10 17 3" xfId="7976" xr:uid="{00000000-0005-0000-0000-0000C5150000}"/>
    <cellStyle name="Output 2 10 17 4" xfId="3800" xr:uid="{00000000-0005-0000-0000-0000C6150000}"/>
    <cellStyle name="Output 2 10 18" xfId="1572" xr:uid="{00000000-0005-0000-0000-0000C7150000}"/>
    <cellStyle name="Output 2 10 18 2" xfId="6079" xr:uid="{00000000-0005-0000-0000-0000C8150000}"/>
    <cellStyle name="Output 2 10 18 3" xfId="7977" xr:uid="{00000000-0005-0000-0000-0000C9150000}"/>
    <cellStyle name="Output 2 10 18 4" xfId="3801" xr:uid="{00000000-0005-0000-0000-0000CA150000}"/>
    <cellStyle name="Output 2 10 19" xfId="1573" xr:uid="{00000000-0005-0000-0000-0000CB150000}"/>
    <cellStyle name="Output 2 10 19 2" xfId="6080" xr:uid="{00000000-0005-0000-0000-0000CC150000}"/>
    <cellStyle name="Output 2 10 19 3" xfId="7978" xr:uid="{00000000-0005-0000-0000-0000CD150000}"/>
    <cellStyle name="Output 2 10 19 4" xfId="3802" xr:uid="{00000000-0005-0000-0000-0000CE150000}"/>
    <cellStyle name="Output 2 10 2" xfId="1574" xr:uid="{00000000-0005-0000-0000-0000CF150000}"/>
    <cellStyle name="Output 2 10 2 2" xfId="6081" xr:uid="{00000000-0005-0000-0000-0000D0150000}"/>
    <cellStyle name="Output 2 10 2 3" xfId="7979" xr:uid="{00000000-0005-0000-0000-0000D1150000}"/>
    <cellStyle name="Output 2 10 2 4" xfId="3803" xr:uid="{00000000-0005-0000-0000-0000D2150000}"/>
    <cellStyle name="Output 2 10 20" xfId="1575" xr:uid="{00000000-0005-0000-0000-0000D3150000}"/>
    <cellStyle name="Output 2 10 20 2" xfId="6082" xr:uid="{00000000-0005-0000-0000-0000D4150000}"/>
    <cellStyle name="Output 2 10 20 3" xfId="7980" xr:uid="{00000000-0005-0000-0000-0000D5150000}"/>
    <cellStyle name="Output 2 10 20 4" xfId="3804" xr:uid="{00000000-0005-0000-0000-0000D6150000}"/>
    <cellStyle name="Output 2 10 21" xfId="1576" xr:uid="{00000000-0005-0000-0000-0000D7150000}"/>
    <cellStyle name="Output 2 10 21 2" xfId="6083" xr:uid="{00000000-0005-0000-0000-0000D8150000}"/>
    <cellStyle name="Output 2 10 21 3" xfId="7981" xr:uid="{00000000-0005-0000-0000-0000D9150000}"/>
    <cellStyle name="Output 2 10 21 4" xfId="3805" xr:uid="{00000000-0005-0000-0000-0000DA150000}"/>
    <cellStyle name="Output 2 10 22" xfId="1577" xr:uid="{00000000-0005-0000-0000-0000DB150000}"/>
    <cellStyle name="Output 2 10 22 2" xfId="6084" xr:uid="{00000000-0005-0000-0000-0000DC150000}"/>
    <cellStyle name="Output 2 10 22 3" xfId="7982" xr:uid="{00000000-0005-0000-0000-0000DD150000}"/>
    <cellStyle name="Output 2 10 22 4" xfId="3806" xr:uid="{00000000-0005-0000-0000-0000DE150000}"/>
    <cellStyle name="Output 2 10 23" xfId="1578" xr:uid="{00000000-0005-0000-0000-0000DF150000}"/>
    <cellStyle name="Output 2 10 23 2" xfId="6085" xr:uid="{00000000-0005-0000-0000-0000E0150000}"/>
    <cellStyle name="Output 2 10 23 3" xfId="7983" xr:uid="{00000000-0005-0000-0000-0000E1150000}"/>
    <cellStyle name="Output 2 10 23 4" xfId="3807" xr:uid="{00000000-0005-0000-0000-0000E2150000}"/>
    <cellStyle name="Output 2 10 24" xfId="6070" xr:uid="{00000000-0005-0000-0000-0000E3150000}"/>
    <cellStyle name="Output 2 10 25" xfId="7968" xr:uid="{00000000-0005-0000-0000-0000E4150000}"/>
    <cellStyle name="Output 2 10 26" xfId="3792" xr:uid="{00000000-0005-0000-0000-0000E5150000}"/>
    <cellStyle name="Output 2 10 3" xfId="1579" xr:uid="{00000000-0005-0000-0000-0000E6150000}"/>
    <cellStyle name="Output 2 10 3 2" xfId="6086" xr:uid="{00000000-0005-0000-0000-0000E7150000}"/>
    <cellStyle name="Output 2 10 3 3" xfId="7984" xr:uid="{00000000-0005-0000-0000-0000E8150000}"/>
    <cellStyle name="Output 2 10 3 4" xfId="3808" xr:uid="{00000000-0005-0000-0000-0000E9150000}"/>
    <cellStyle name="Output 2 10 4" xfId="1580" xr:uid="{00000000-0005-0000-0000-0000EA150000}"/>
    <cellStyle name="Output 2 10 4 2" xfId="6087" xr:uid="{00000000-0005-0000-0000-0000EB150000}"/>
    <cellStyle name="Output 2 10 4 3" xfId="7985" xr:uid="{00000000-0005-0000-0000-0000EC150000}"/>
    <cellStyle name="Output 2 10 4 4" xfId="3809" xr:uid="{00000000-0005-0000-0000-0000ED150000}"/>
    <cellStyle name="Output 2 10 5" xfId="1581" xr:uid="{00000000-0005-0000-0000-0000EE150000}"/>
    <cellStyle name="Output 2 10 5 2" xfId="6088" xr:uid="{00000000-0005-0000-0000-0000EF150000}"/>
    <cellStyle name="Output 2 10 5 3" xfId="7986" xr:uid="{00000000-0005-0000-0000-0000F0150000}"/>
    <cellStyle name="Output 2 10 5 4" xfId="3810" xr:uid="{00000000-0005-0000-0000-0000F1150000}"/>
    <cellStyle name="Output 2 10 6" xfId="1582" xr:uid="{00000000-0005-0000-0000-0000F2150000}"/>
    <cellStyle name="Output 2 10 6 2" xfId="6089" xr:uid="{00000000-0005-0000-0000-0000F3150000}"/>
    <cellStyle name="Output 2 10 6 3" xfId="7987" xr:uid="{00000000-0005-0000-0000-0000F4150000}"/>
    <cellStyle name="Output 2 10 6 4" xfId="3811" xr:uid="{00000000-0005-0000-0000-0000F5150000}"/>
    <cellStyle name="Output 2 10 7" xfId="1583" xr:uid="{00000000-0005-0000-0000-0000F6150000}"/>
    <cellStyle name="Output 2 10 7 2" xfId="6090" xr:uid="{00000000-0005-0000-0000-0000F7150000}"/>
    <cellStyle name="Output 2 10 7 3" xfId="7988" xr:uid="{00000000-0005-0000-0000-0000F8150000}"/>
    <cellStyle name="Output 2 10 7 4" xfId="3812" xr:uid="{00000000-0005-0000-0000-0000F9150000}"/>
    <cellStyle name="Output 2 10 8" xfId="1584" xr:uid="{00000000-0005-0000-0000-0000FA150000}"/>
    <cellStyle name="Output 2 10 8 2" xfId="6091" xr:uid="{00000000-0005-0000-0000-0000FB150000}"/>
    <cellStyle name="Output 2 10 8 3" xfId="7989" xr:uid="{00000000-0005-0000-0000-0000FC150000}"/>
    <cellStyle name="Output 2 10 8 4" xfId="3813" xr:uid="{00000000-0005-0000-0000-0000FD150000}"/>
    <cellStyle name="Output 2 10 9" xfId="1585" xr:uid="{00000000-0005-0000-0000-0000FE150000}"/>
    <cellStyle name="Output 2 10 9 2" xfId="6092" xr:uid="{00000000-0005-0000-0000-0000FF150000}"/>
    <cellStyle name="Output 2 10 9 3" xfId="7990" xr:uid="{00000000-0005-0000-0000-000000160000}"/>
    <cellStyle name="Output 2 10 9 4" xfId="3814" xr:uid="{00000000-0005-0000-0000-000001160000}"/>
    <cellStyle name="Output 2 11" xfId="1586" xr:uid="{00000000-0005-0000-0000-000002160000}"/>
    <cellStyle name="Output 2 11 10" xfId="1587" xr:uid="{00000000-0005-0000-0000-000003160000}"/>
    <cellStyle name="Output 2 11 10 2" xfId="6094" xr:uid="{00000000-0005-0000-0000-000004160000}"/>
    <cellStyle name="Output 2 11 10 3" xfId="7992" xr:uid="{00000000-0005-0000-0000-000005160000}"/>
    <cellStyle name="Output 2 11 10 4" xfId="3816" xr:uid="{00000000-0005-0000-0000-000006160000}"/>
    <cellStyle name="Output 2 11 11" xfId="1588" xr:uid="{00000000-0005-0000-0000-000007160000}"/>
    <cellStyle name="Output 2 11 11 2" xfId="6095" xr:uid="{00000000-0005-0000-0000-000008160000}"/>
    <cellStyle name="Output 2 11 11 3" xfId="7993" xr:uid="{00000000-0005-0000-0000-000009160000}"/>
    <cellStyle name="Output 2 11 11 4" xfId="3817" xr:uid="{00000000-0005-0000-0000-00000A160000}"/>
    <cellStyle name="Output 2 11 12" xfId="1589" xr:uid="{00000000-0005-0000-0000-00000B160000}"/>
    <cellStyle name="Output 2 11 12 2" xfId="6096" xr:uid="{00000000-0005-0000-0000-00000C160000}"/>
    <cellStyle name="Output 2 11 12 3" xfId="7994" xr:uid="{00000000-0005-0000-0000-00000D160000}"/>
    <cellStyle name="Output 2 11 12 4" xfId="3818" xr:uid="{00000000-0005-0000-0000-00000E160000}"/>
    <cellStyle name="Output 2 11 13" xfId="1590" xr:uid="{00000000-0005-0000-0000-00000F160000}"/>
    <cellStyle name="Output 2 11 13 2" xfId="6097" xr:uid="{00000000-0005-0000-0000-000010160000}"/>
    <cellStyle name="Output 2 11 13 3" xfId="7995" xr:uid="{00000000-0005-0000-0000-000011160000}"/>
    <cellStyle name="Output 2 11 13 4" xfId="3819" xr:uid="{00000000-0005-0000-0000-000012160000}"/>
    <cellStyle name="Output 2 11 14" xfId="1591" xr:uid="{00000000-0005-0000-0000-000013160000}"/>
    <cellStyle name="Output 2 11 14 2" xfId="6098" xr:uid="{00000000-0005-0000-0000-000014160000}"/>
    <cellStyle name="Output 2 11 14 3" xfId="7996" xr:uid="{00000000-0005-0000-0000-000015160000}"/>
    <cellStyle name="Output 2 11 14 4" xfId="3820" xr:uid="{00000000-0005-0000-0000-000016160000}"/>
    <cellStyle name="Output 2 11 15" xfId="1592" xr:uid="{00000000-0005-0000-0000-000017160000}"/>
    <cellStyle name="Output 2 11 15 2" xfId="6099" xr:uid="{00000000-0005-0000-0000-000018160000}"/>
    <cellStyle name="Output 2 11 15 3" xfId="7997" xr:uid="{00000000-0005-0000-0000-000019160000}"/>
    <cellStyle name="Output 2 11 15 4" xfId="3821" xr:uid="{00000000-0005-0000-0000-00001A160000}"/>
    <cellStyle name="Output 2 11 16" xfId="1593" xr:uid="{00000000-0005-0000-0000-00001B160000}"/>
    <cellStyle name="Output 2 11 16 2" xfId="6100" xr:uid="{00000000-0005-0000-0000-00001C160000}"/>
    <cellStyle name="Output 2 11 16 3" xfId="7998" xr:uid="{00000000-0005-0000-0000-00001D160000}"/>
    <cellStyle name="Output 2 11 16 4" xfId="3822" xr:uid="{00000000-0005-0000-0000-00001E160000}"/>
    <cellStyle name="Output 2 11 17" xfId="1594" xr:uid="{00000000-0005-0000-0000-00001F160000}"/>
    <cellStyle name="Output 2 11 17 2" xfId="6101" xr:uid="{00000000-0005-0000-0000-000020160000}"/>
    <cellStyle name="Output 2 11 17 3" xfId="7999" xr:uid="{00000000-0005-0000-0000-000021160000}"/>
    <cellStyle name="Output 2 11 17 4" xfId="3823" xr:uid="{00000000-0005-0000-0000-000022160000}"/>
    <cellStyle name="Output 2 11 18" xfId="1595" xr:uid="{00000000-0005-0000-0000-000023160000}"/>
    <cellStyle name="Output 2 11 18 2" xfId="6102" xr:uid="{00000000-0005-0000-0000-000024160000}"/>
    <cellStyle name="Output 2 11 18 3" xfId="8000" xr:uid="{00000000-0005-0000-0000-000025160000}"/>
    <cellStyle name="Output 2 11 18 4" xfId="3824" xr:uid="{00000000-0005-0000-0000-000026160000}"/>
    <cellStyle name="Output 2 11 19" xfId="1596" xr:uid="{00000000-0005-0000-0000-000027160000}"/>
    <cellStyle name="Output 2 11 19 2" xfId="6103" xr:uid="{00000000-0005-0000-0000-000028160000}"/>
    <cellStyle name="Output 2 11 19 3" xfId="8001" xr:uid="{00000000-0005-0000-0000-000029160000}"/>
    <cellStyle name="Output 2 11 19 4" xfId="3825" xr:uid="{00000000-0005-0000-0000-00002A160000}"/>
    <cellStyle name="Output 2 11 2" xfId="1597" xr:uid="{00000000-0005-0000-0000-00002B160000}"/>
    <cellStyle name="Output 2 11 2 2" xfId="6104" xr:uid="{00000000-0005-0000-0000-00002C160000}"/>
    <cellStyle name="Output 2 11 2 3" xfId="8002" xr:uid="{00000000-0005-0000-0000-00002D160000}"/>
    <cellStyle name="Output 2 11 2 4" xfId="3826" xr:uid="{00000000-0005-0000-0000-00002E160000}"/>
    <cellStyle name="Output 2 11 20" xfId="1598" xr:uid="{00000000-0005-0000-0000-00002F160000}"/>
    <cellStyle name="Output 2 11 20 2" xfId="6105" xr:uid="{00000000-0005-0000-0000-000030160000}"/>
    <cellStyle name="Output 2 11 20 3" xfId="8003" xr:uid="{00000000-0005-0000-0000-000031160000}"/>
    <cellStyle name="Output 2 11 20 4" xfId="3827" xr:uid="{00000000-0005-0000-0000-000032160000}"/>
    <cellStyle name="Output 2 11 21" xfId="1599" xr:uid="{00000000-0005-0000-0000-000033160000}"/>
    <cellStyle name="Output 2 11 21 2" xfId="6106" xr:uid="{00000000-0005-0000-0000-000034160000}"/>
    <cellStyle name="Output 2 11 21 3" xfId="8004" xr:uid="{00000000-0005-0000-0000-000035160000}"/>
    <cellStyle name="Output 2 11 21 4" xfId="3828" xr:uid="{00000000-0005-0000-0000-000036160000}"/>
    <cellStyle name="Output 2 11 22" xfId="1600" xr:uid="{00000000-0005-0000-0000-000037160000}"/>
    <cellStyle name="Output 2 11 22 2" xfId="6107" xr:uid="{00000000-0005-0000-0000-000038160000}"/>
    <cellStyle name="Output 2 11 22 3" xfId="8005" xr:uid="{00000000-0005-0000-0000-000039160000}"/>
    <cellStyle name="Output 2 11 22 4" xfId="3829" xr:uid="{00000000-0005-0000-0000-00003A160000}"/>
    <cellStyle name="Output 2 11 23" xfId="1601" xr:uid="{00000000-0005-0000-0000-00003B160000}"/>
    <cellStyle name="Output 2 11 23 2" xfId="6108" xr:uid="{00000000-0005-0000-0000-00003C160000}"/>
    <cellStyle name="Output 2 11 23 3" xfId="8006" xr:uid="{00000000-0005-0000-0000-00003D160000}"/>
    <cellStyle name="Output 2 11 23 4" xfId="3830" xr:uid="{00000000-0005-0000-0000-00003E160000}"/>
    <cellStyle name="Output 2 11 24" xfId="6093" xr:uid="{00000000-0005-0000-0000-00003F160000}"/>
    <cellStyle name="Output 2 11 25" xfId="7991" xr:uid="{00000000-0005-0000-0000-000040160000}"/>
    <cellStyle name="Output 2 11 26" xfId="3815" xr:uid="{00000000-0005-0000-0000-000041160000}"/>
    <cellStyle name="Output 2 11 3" xfId="1602" xr:uid="{00000000-0005-0000-0000-000042160000}"/>
    <cellStyle name="Output 2 11 3 2" xfId="6109" xr:uid="{00000000-0005-0000-0000-000043160000}"/>
    <cellStyle name="Output 2 11 3 3" xfId="8007" xr:uid="{00000000-0005-0000-0000-000044160000}"/>
    <cellStyle name="Output 2 11 3 4" xfId="3831" xr:uid="{00000000-0005-0000-0000-000045160000}"/>
    <cellStyle name="Output 2 11 4" xfId="1603" xr:uid="{00000000-0005-0000-0000-000046160000}"/>
    <cellStyle name="Output 2 11 4 2" xfId="6110" xr:uid="{00000000-0005-0000-0000-000047160000}"/>
    <cellStyle name="Output 2 11 4 3" xfId="8008" xr:uid="{00000000-0005-0000-0000-000048160000}"/>
    <cellStyle name="Output 2 11 4 4" xfId="3832" xr:uid="{00000000-0005-0000-0000-000049160000}"/>
    <cellStyle name="Output 2 11 5" xfId="1604" xr:uid="{00000000-0005-0000-0000-00004A160000}"/>
    <cellStyle name="Output 2 11 5 2" xfId="6111" xr:uid="{00000000-0005-0000-0000-00004B160000}"/>
    <cellStyle name="Output 2 11 5 3" xfId="8009" xr:uid="{00000000-0005-0000-0000-00004C160000}"/>
    <cellStyle name="Output 2 11 5 4" xfId="3833" xr:uid="{00000000-0005-0000-0000-00004D160000}"/>
    <cellStyle name="Output 2 11 6" xfId="1605" xr:uid="{00000000-0005-0000-0000-00004E160000}"/>
    <cellStyle name="Output 2 11 6 2" xfId="6112" xr:uid="{00000000-0005-0000-0000-00004F160000}"/>
    <cellStyle name="Output 2 11 6 3" xfId="8010" xr:uid="{00000000-0005-0000-0000-000050160000}"/>
    <cellStyle name="Output 2 11 6 4" xfId="3834" xr:uid="{00000000-0005-0000-0000-000051160000}"/>
    <cellStyle name="Output 2 11 7" xfId="1606" xr:uid="{00000000-0005-0000-0000-000052160000}"/>
    <cellStyle name="Output 2 11 7 2" xfId="6113" xr:uid="{00000000-0005-0000-0000-000053160000}"/>
    <cellStyle name="Output 2 11 7 3" xfId="8011" xr:uid="{00000000-0005-0000-0000-000054160000}"/>
    <cellStyle name="Output 2 11 7 4" xfId="3835" xr:uid="{00000000-0005-0000-0000-000055160000}"/>
    <cellStyle name="Output 2 11 8" xfId="1607" xr:uid="{00000000-0005-0000-0000-000056160000}"/>
    <cellStyle name="Output 2 11 8 2" xfId="6114" xr:uid="{00000000-0005-0000-0000-000057160000}"/>
    <cellStyle name="Output 2 11 8 3" xfId="8012" xr:uid="{00000000-0005-0000-0000-000058160000}"/>
    <cellStyle name="Output 2 11 8 4" xfId="3836" xr:uid="{00000000-0005-0000-0000-000059160000}"/>
    <cellStyle name="Output 2 11 9" xfId="1608" xr:uid="{00000000-0005-0000-0000-00005A160000}"/>
    <cellStyle name="Output 2 11 9 2" xfId="6115" xr:uid="{00000000-0005-0000-0000-00005B160000}"/>
    <cellStyle name="Output 2 11 9 3" xfId="8013" xr:uid="{00000000-0005-0000-0000-00005C160000}"/>
    <cellStyle name="Output 2 11 9 4" xfId="3837" xr:uid="{00000000-0005-0000-0000-00005D160000}"/>
    <cellStyle name="Output 2 12" xfId="1609" xr:uid="{00000000-0005-0000-0000-00005E160000}"/>
    <cellStyle name="Output 2 12 10" xfId="1610" xr:uid="{00000000-0005-0000-0000-00005F160000}"/>
    <cellStyle name="Output 2 12 10 2" xfId="6117" xr:uid="{00000000-0005-0000-0000-000060160000}"/>
    <cellStyle name="Output 2 12 10 3" xfId="8015" xr:uid="{00000000-0005-0000-0000-000061160000}"/>
    <cellStyle name="Output 2 12 10 4" xfId="3839" xr:uid="{00000000-0005-0000-0000-000062160000}"/>
    <cellStyle name="Output 2 12 11" xfId="1611" xr:uid="{00000000-0005-0000-0000-000063160000}"/>
    <cellStyle name="Output 2 12 11 2" xfId="6118" xr:uid="{00000000-0005-0000-0000-000064160000}"/>
    <cellStyle name="Output 2 12 11 3" xfId="8016" xr:uid="{00000000-0005-0000-0000-000065160000}"/>
    <cellStyle name="Output 2 12 11 4" xfId="3840" xr:uid="{00000000-0005-0000-0000-000066160000}"/>
    <cellStyle name="Output 2 12 12" xfId="1612" xr:uid="{00000000-0005-0000-0000-000067160000}"/>
    <cellStyle name="Output 2 12 12 2" xfId="6119" xr:uid="{00000000-0005-0000-0000-000068160000}"/>
    <cellStyle name="Output 2 12 12 3" xfId="8017" xr:uid="{00000000-0005-0000-0000-000069160000}"/>
    <cellStyle name="Output 2 12 12 4" xfId="3841" xr:uid="{00000000-0005-0000-0000-00006A160000}"/>
    <cellStyle name="Output 2 12 13" xfId="1613" xr:uid="{00000000-0005-0000-0000-00006B160000}"/>
    <cellStyle name="Output 2 12 13 2" xfId="6120" xr:uid="{00000000-0005-0000-0000-00006C160000}"/>
    <cellStyle name="Output 2 12 13 3" xfId="8018" xr:uid="{00000000-0005-0000-0000-00006D160000}"/>
    <cellStyle name="Output 2 12 13 4" xfId="3842" xr:uid="{00000000-0005-0000-0000-00006E160000}"/>
    <cellStyle name="Output 2 12 14" xfId="1614" xr:uid="{00000000-0005-0000-0000-00006F160000}"/>
    <cellStyle name="Output 2 12 14 2" xfId="6121" xr:uid="{00000000-0005-0000-0000-000070160000}"/>
    <cellStyle name="Output 2 12 14 3" xfId="8019" xr:uid="{00000000-0005-0000-0000-000071160000}"/>
    <cellStyle name="Output 2 12 14 4" xfId="3843" xr:uid="{00000000-0005-0000-0000-000072160000}"/>
    <cellStyle name="Output 2 12 15" xfId="1615" xr:uid="{00000000-0005-0000-0000-000073160000}"/>
    <cellStyle name="Output 2 12 15 2" xfId="6122" xr:uid="{00000000-0005-0000-0000-000074160000}"/>
    <cellStyle name="Output 2 12 15 3" xfId="8020" xr:uid="{00000000-0005-0000-0000-000075160000}"/>
    <cellStyle name="Output 2 12 15 4" xfId="3844" xr:uid="{00000000-0005-0000-0000-000076160000}"/>
    <cellStyle name="Output 2 12 16" xfId="1616" xr:uid="{00000000-0005-0000-0000-000077160000}"/>
    <cellStyle name="Output 2 12 16 2" xfId="6123" xr:uid="{00000000-0005-0000-0000-000078160000}"/>
    <cellStyle name="Output 2 12 16 3" xfId="8021" xr:uid="{00000000-0005-0000-0000-000079160000}"/>
    <cellStyle name="Output 2 12 16 4" xfId="3845" xr:uid="{00000000-0005-0000-0000-00007A160000}"/>
    <cellStyle name="Output 2 12 17" xfId="1617" xr:uid="{00000000-0005-0000-0000-00007B160000}"/>
    <cellStyle name="Output 2 12 17 2" xfId="6124" xr:uid="{00000000-0005-0000-0000-00007C160000}"/>
    <cellStyle name="Output 2 12 17 3" xfId="8022" xr:uid="{00000000-0005-0000-0000-00007D160000}"/>
    <cellStyle name="Output 2 12 17 4" xfId="3846" xr:uid="{00000000-0005-0000-0000-00007E160000}"/>
    <cellStyle name="Output 2 12 18" xfId="1618" xr:uid="{00000000-0005-0000-0000-00007F160000}"/>
    <cellStyle name="Output 2 12 18 2" xfId="6125" xr:uid="{00000000-0005-0000-0000-000080160000}"/>
    <cellStyle name="Output 2 12 18 3" xfId="8023" xr:uid="{00000000-0005-0000-0000-000081160000}"/>
    <cellStyle name="Output 2 12 18 4" xfId="3847" xr:uid="{00000000-0005-0000-0000-000082160000}"/>
    <cellStyle name="Output 2 12 19" xfId="1619" xr:uid="{00000000-0005-0000-0000-000083160000}"/>
    <cellStyle name="Output 2 12 19 2" xfId="6126" xr:uid="{00000000-0005-0000-0000-000084160000}"/>
    <cellStyle name="Output 2 12 19 3" xfId="8024" xr:uid="{00000000-0005-0000-0000-000085160000}"/>
    <cellStyle name="Output 2 12 19 4" xfId="3848" xr:uid="{00000000-0005-0000-0000-000086160000}"/>
    <cellStyle name="Output 2 12 2" xfId="1620" xr:uid="{00000000-0005-0000-0000-000087160000}"/>
    <cellStyle name="Output 2 12 2 2" xfId="6127" xr:uid="{00000000-0005-0000-0000-000088160000}"/>
    <cellStyle name="Output 2 12 2 3" xfId="8025" xr:uid="{00000000-0005-0000-0000-000089160000}"/>
    <cellStyle name="Output 2 12 2 4" xfId="3849" xr:uid="{00000000-0005-0000-0000-00008A160000}"/>
    <cellStyle name="Output 2 12 20" xfId="1621" xr:uid="{00000000-0005-0000-0000-00008B160000}"/>
    <cellStyle name="Output 2 12 20 2" xfId="6128" xr:uid="{00000000-0005-0000-0000-00008C160000}"/>
    <cellStyle name="Output 2 12 20 3" xfId="8026" xr:uid="{00000000-0005-0000-0000-00008D160000}"/>
    <cellStyle name="Output 2 12 20 4" xfId="3850" xr:uid="{00000000-0005-0000-0000-00008E160000}"/>
    <cellStyle name="Output 2 12 21" xfId="1622" xr:uid="{00000000-0005-0000-0000-00008F160000}"/>
    <cellStyle name="Output 2 12 21 2" xfId="6129" xr:uid="{00000000-0005-0000-0000-000090160000}"/>
    <cellStyle name="Output 2 12 21 3" xfId="8027" xr:uid="{00000000-0005-0000-0000-000091160000}"/>
    <cellStyle name="Output 2 12 21 4" xfId="3851" xr:uid="{00000000-0005-0000-0000-000092160000}"/>
    <cellStyle name="Output 2 12 22" xfId="1623" xr:uid="{00000000-0005-0000-0000-000093160000}"/>
    <cellStyle name="Output 2 12 22 2" xfId="6130" xr:uid="{00000000-0005-0000-0000-000094160000}"/>
    <cellStyle name="Output 2 12 22 3" xfId="8028" xr:uid="{00000000-0005-0000-0000-000095160000}"/>
    <cellStyle name="Output 2 12 22 4" xfId="3852" xr:uid="{00000000-0005-0000-0000-000096160000}"/>
    <cellStyle name="Output 2 12 23" xfId="1624" xr:uid="{00000000-0005-0000-0000-000097160000}"/>
    <cellStyle name="Output 2 12 23 2" xfId="6131" xr:uid="{00000000-0005-0000-0000-000098160000}"/>
    <cellStyle name="Output 2 12 23 3" xfId="8029" xr:uid="{00000000-0005-0000-0000-000099160000}"/>
    <cellStyle name="Output 2 12 23 4" xfId="3853" xr:uid="{00000000-0005-0000-0000-00009A160000}"/>
    <cellStyle name="Output 2 12 24" xfId="6116" xr:uid="{00000000-0005-0000-0000-00009B160000}"/>
    <cellStyle name="Output 2 12 25" xfId="8014" xr:uid="{00000000-0005-0000-0000-00009C160000}"/>
    <cellStyle name="Output 2 12 26" xfId="3838" xr:uid="{00000000-0005-0000-0000-00009D160000}"/>
    <cellStyle name="Output 2 12 3" xfId="1625" xr:uid="{00000000-0005-0000-0000-00009E160000}"/>
    <cellStyle name="Output 2 12 3 2" xfId="6132" xr:uid="{00000000-0005-0000-0000-00009F160000}"/>
    <cellStyle name="Output 2 12 3 3" xfId="8030" xr:uid="{00000000-0005-0000-0000-0000A0160000}"/>
    <cellStyle name="Output 2 12 3 4" xfId="3854" xr:uid="{00000000-0005-0000-0000-0000A1160000}"/>
    <cellStyle name="Output 2 12 4" xfId="1626" xr:uid="{00000000-0005-0000-0000-0000A2160000}"/>
    <cellStyle name="Output 2 12 4 2" xfId="6133" xr:uid="{00000000-0005-0000-0000-0000A3160000}"/>
    <cellStyle name="Output 2 12 4 3" xfId="8031" xr:uid="{00000000-0005-0000-0000-0000A4160000}"/>
    <cellStyle name="Output 2 12 4 4" xfId="3855" xr:uid="{00000000-0005-0000-0000-0000A5160000}"/>
    <cellStyle name="Output 2 12 5" xfId="1627" xr:uid="{00000000-0005-0000-0000-0000A6160000}"/>
    <cellStyle name="Output 2 12 5 2" xfId="6134" xr:uid="{00000000-0005-0000-0000-0000A7160000}"/>
    <cellStyle name="Output 2 12 5 3" xfId="8032" xr:uid="{00000000-0005-0000-0000-0000A8160000}"/>
    <cellStyle name="Output 2 12 5 4" xfId="3856" xr:uid="{00000000-0005-0000-0000-0000A9160000}"/>
    <cellStyle name="Output 2 12 6" xfId="1628" xr:uid="{00000000-0005-0000-0000-0000AA160000}"/>
    <cellStyle name="Output 2 12 6 2" xfId="6135" xr:uid="{00000000-0005-0000-0000-0000AB160000}"/>
    <cellStyle name="Output 2 12 6 3" xfId="8033" xr:uid="{00000000-0005-0000-0000-0000AC160000}"/>
    <cellStyle name="Output 2 12 6 4" xfId="3857" xr:uid="{00000000-0005-0000-0000-0000AD160000}"/>
    <cellStyle name="Output 2 12 7" xfId="1629" xr:uid="{00000000-0005-0000-0000-0000AE160000}"/>
    <cellStyle name="Output 2 12 7 2" xfId="6136" xr:uid="{00000000-0005-0000-0000-0000AF160000}"/>
    <cellStyle name="Output 2 12 7 3" xfId="8034" xr:uid="{00000000-0005-0000-0000-0000B0160000}"/>
    <cellStyle name="Output 2 12 7 4" xfId="3858" xr:uid="{00000000-0005-0000-0000-0000B1160000}"/>
    <cellStyle name="Output 2 12 8" xfId="1630" xr:uid="{00000000-0005-0000-0000-0000B2160000}"/>
    <cellStyle name="Output 2 12 8 2" xfId="6137" xr:uid="{00000000-0005-0000-0000-0000B3160000}"/>
    <cellStyle name="Output 2 12 8 3" xfId="8035" xr:uid="{00000000-0005-0000-0000-0000B4160000}"/>
    <cellStyle name="Output 2 12 8 4" xfId="3859" xr:uid="{00000000-0005-0000-0000-0000B5160000}"/>
    <cellStyle name="Output 2 12 9" xfId="1631" xr:uid="{00000000-0005-0000-0000-0000B6160000}"/>
    <cellStyle name="Output 2 12 9 2" xfId="6138" xr:uid="{00000000-0005-0000-0000-0000B7160000}"/>
    <cellStyle name="Output 2 12 9 3" xfId="8036" xr:uid="{00000000-0005-0000-0000-0000B8160000}"/>
    <cellStyle name="Output 2 12 9 4" xfId="3860" xr:uid="{00000000-0005-0000-0000-0000B9160000}"/>
    <cellStyle name="Output 2 13" xfId="1632" xr:uid="{00000000-0005-0000-0000-0000BA160000}"/>
    <cellStyle name="Output 2 13 10" xfId="1633" xr:uid="{00000000-0005-0000-0000-0000BB160000}"/>
    <cellStyle name="Output 2 13 10 2" xfId="6140" xr:uid="{00000000-0005-0000-0000-0000BC160000}"/>
    <cellStyle name="Output 2 13 10 3" xfId="8038" xr:uid="{00000000-0005-0000-0000-0000BD160000}"/>
    <cellStyle name="Output 2 13 10 4" xfId="3862" xr:uid="{00000000-0005-0000-0000-0000BE160000}"/>
    <cellStyle name="Output 2 13 11" xfId="1634" xr:uid="{00000000-0005-0000-0000-0000BF160000}"/>
    <cellStyle name="Output 2 13 11 2" xfId="6141" xr:uid="{00000000-0005-0000-0000-0000C0160000}"/>
    <cellStyle name="Output 2 13 11 3" xfId="8039" xr:uid="{00000000-0005-0000-0000-0000C1160000}"/>
    <cellStyle name="Output 2 13 11 4" xfId="3863" xr:uid="{00000000-0005-0000-0000-0000C2160000}"/>
    <cellStyle name="Output 2 13 12" xfId="1635" xr:uid="{00000000-0005-0000-0000-0000C3160000}"/>
    <cellStyle name="Output 2 13 12 2" xfId="6142" xr:uid="{00000000-0005-0000-0000-0000C4160000}"/>
    <cellStyle name="Output 2 13 12 3" xfId="8040" xr:uid="{00000000-0005-0000-0000-0000C5160000}"/>
    <cellStyle name="Output 2 13 12 4" xfId="3864" xr:uid="{00000000-0005-0000-0000-0000C6160000}"/>
    <cellStyle name="Output 2 13 13" xfId="1636" xr:uid="{00000000-0005-0000-0000-0000C7160000}"/>
    <cellStyle name="Output 2 13 13 2" xfId="6143" xr:uid="{00000000-0005-0000-0000-0000C8160000}"/>
    <cellStyle name="Output 2 13 13 3" xfId="8041" xr:uid="{00000000-0005-0000-0000-0000C9160000}"/>
    <cellStyle name="Output 2 13 13 4" xfId="3865" xr:uid="{00000000-0005-0000-0000-0000CA160000}"/>
    <cellStyle name="Output 2 13 14" xfId="1637" xr:uid="{00000000-0005-0000-0000-0000CB160000}"/>
    <cellStyle name="Output 2 13 14 2" xfId="6144" xr:uid="{00000000-0005-0000-0000-0000CC160000}"/>
    <cellStyle name="Output 2 13 14 3" xfId="8042" xr:uid="{00000000-0005-0000-0000-0000CD160000}"/>
    <cellStyle name="Output 2 13 14 4" xfId="3866" xr:uid="{00000000-0005-0000-0000-0000CE160000}"/>
    <cellStyle name="Output 2 13 15" xfId="1638" xr:uid="{00000000-0005-0000-0000-0000CF160000}"/>
    <cellStyle name="Output 2 13 15 2" xfId="6145" xr:uid="{00000000-0005-0000-0000-0000D0160000}"/>
    <cellStyle name="Output 2 13 15 3" xfId="8043" xr:uid="{00000000-0005-0000-0000-0000D1160000}"/>
    <cellStyle name="Output 2 13 15 4" xfId="3867" xr:uid="{00000000-0005-0000-0000-0000D2160000}"/>
    <cellStyle name="Output 2 13 16" xfId="1639" xr:uid="{00000000-0005-0000-0000-0000D3160000}"/>
    <cellStyle name="Output 2 13 16 2" xfId="6146" xr:uid="{00000000-0005-0000-0000-0000D4160000}"/>
    <cellStyle name="Output 2 13 16 3" xfId="8044" xr:uid="{00000000-0005-0000-0000-0000D5160000}"/>
    <cellStyle name="Output 2 13 16 4" xfId="3868" xr:uid="{00000000-0005-0000-0000-0000D6160000}"/>
    <cellStyle name="Output 2 13 17" xfId="1640" xr:uid="{00000000-0005-0000-0000-0000D7160000}"/>
    <cellStyle name="Output 2 13 17 2" xfId="6147" xr:uid="{00000000-0005-0000-0000-0000D8160000}"/>
    <cellStyle name="Output 2 13 17 3" xfId="8045" xr:uid="{00000000-0005-0000-0000-0000D9160000}"/>
    <cellStyle name="Output 2 13 17 4" xfId="3869" xr:uid="{00000000-0005-0000-0000-0000DA160000}"/>
    <cellStyle name="Output 2 13 18" xfId="1641" xr:uid="{00000000-0005-0000-0000-0000DB160000}"/>
    <cellStyle name="Output 2 13 18 2" xfId="6148" xr:uid="{00000000-0005-0000-0000-0000DC160000}"/>
    <cellStyle name="Output 2 13 18 3" xfId="8046" xr:uid="{00000000-0005-0000-0000-0000DD160000}"/>
    <cellStyle name="Output 2 13 18 4" xfId="3870" xr:uid="{00000000-0005-0000-0000-0000DE160000}"/>
    <cellStyle name="Output 2 13 19" xfId="1642" xr:uid="{00000000-0005-0000-0000-0000DF160000}"/>
    <cellStyle name="Output 2 13 19 2" xfId="6149" xr:uid="{00000000-0005-0000-0000-0000E0160000}"/>
    <cellStyle name="Output 2 13 19 3" xfId="8047" xr:uid="{00000000-0005-0000-0000-0000E1160000}"/>
    <cellStyle name="Output 2 13 19 4" xfId="3871" xr:uid="{00000000-0005-0000-0000-0000E2160000}"/>
    <cellStyle name="Output 2 13 2" xfId="1643" xr:uid="{00000000-0005-0000-0000-0000E3160000}"/>
    <cellStyle name="Output 2 13 2 2" xfId="6150" xr:uid="{00000000-0005-0000-0000-0000E4160000}"/>
    <cellStyle name="Output 2 13 2 3" xfId="8048" xr:uid="{00000000-0005-0000-0000-0000E5160000}"/>
    <cellStyle name="Output 2 13 2 4" xfId="3872" xr:uid="{00000000-0005-0000-0000-0000E6160000}"/>
    <cellStyle name="Output 2 13 20" xfId="1644" xr:uid="{00000000-0005-0000-0000-0000E7160000}"/>
    <cellStyle name="Output 2 13 20 2" xfId="6151" xr:uid="{00000000-0005-0000-0000-0000E8160000}"/>
    <cellStyle name="Output 2 13 20 3" xfId="8049" xr:uid="{00000000-0005-0000-0000-0000E9160000}"/>
    <cellStyle name="Output 2 13 20 4" xfId="3873" xr:uid="{00000000-0005-0000-0000-0000EA160000}"/>
    <cellStyle name="Output 2 13 21" xfId="1645" xr:uid="{00000000-0005-0000-0000-0000EB160000}"/>
    <cellStyle name="Output 2 13 21 2" xfId="6152" xr:uid="{00000000-0005-0000-0000-0000EC160000}"/>
    <cellStyle name="Output 2 13 21 3" xfId="8050" xr:uid="{00000000-0005-0000-0000-0000ED160000}"/>
    <cellStyle name="Output 2 13 21 4" xfId="3874" xr:uid="{00000000-0005-0000-0000-0000EE160000}"/>
    <cellStyle name="Output 2 13 22" xfId="1646" xr:uid="{00000000-0005-0000-0000-0000EF160000}"/>
    <cellStyle name="Output 2 13 22 2" xfId="6153" xr:uid="{00000000-0005-0000-0000-0000F0160000}"/>
    <cellStyle name="Output 2 13 22 3" xfId="8051" xr:uid="{00000000-0005-0000-0000-0000F1160000}"/>
    <cellStyle name="Output 2 13 22 4" xfId="3875" xr:uid="{00000000-0005-0000-0000-0000F2160000}"/>
    <cellStyle name="Output 2 13 23" xfId="1647" xr:uid="{00000000-0005-0000-0000-0000F3160000}"/>
    <cellStyle name="Output 2 13 23 2" xfId="6154" xr:uid="{00000000-0005-0000-0000-0000F4160000}"/>
    <cellStyle name="Output 2 13 23 3" xfId="8052" xr:uid="{00000000-0005-0000-0000-0000F5160000}"/>
    <cellStyle name="Output 2 13 23 4" xfId="3876" xr:uid="{00000000-0005-0000-0000-0000F6160000}"/>
    <cellStyle name="Output 2 13 24" xfId="6139" xr:uid="{00000000-0005-0000-0000-0000F7160000}"/>
    <cellStyle name="Output 2 13 25" xfId="8037" xr:uid="{00000000-0005-0000-0000-0000F8160000}"/>
    <cellStyle name="Output 2 13 26" xfId="3861" xr:uid="{00000000-0005-0000-0000-0000F9160000}"/>
    <cellStyle name="Output 2 13 3" xfId="1648" xr:uid="{00000000-0005-0000-0000-0000FA160000}"/>
    <cellStyle name="Output 2 13 3 2" xfId="6155" xr:uid="{00000000-0005-0000-0000-0000FB160000}"/>
    <cellStyle name="Output 2 13 3 3" xfId="8053" xr:uid="{00000000-0005-0000-0000-0000FC160000}"/>
    <cellStyle name="Output 2 13 3 4" xfId="3877" xr:uid="{00000000-0005-0000-0000-0000FD160000}"/>
    <cellStyle name="Output 2 13 4" xfId="1649" xr:uid="{00000000-0005-0000-0000-0000FE160000}"/>
    <cellStyle name="Output 2 13 4 2" xfId="6156" xr:uid="{00000000-0005-0000-0000-0000FF160000}"/>
    <cellStyle name="Output 2 13 4 3" xfId="8054" xr:uid="{00000000-0005-0000-0000-000000170000}"/>
    <cellStyle name="Output 2 13 4 4" xfId="3878" xr:uid="{00000000-0005-0000-0000-000001170000}"/>
    <cellStyle name="Output 2 13 5" xfId="1650" xr:uid="{00000000-0005-0000-0000-000002170000}"/>
    <cellStyle name="Output 2 13 5 2" xfId="6157" xr:uid="{00000000-0005-0000-0000-000003170000}"/>
    <cellStyle name="Output 2 13 5 3" xfId="8055" xr:uid="{00000000-0005-0000-0000-000004170000}"/>
    <cellStyle name="Output 2 13 5 4" xfId="3879" xr:uid="{00000000-0005-0000-0000-000005170000}"/>
    <cellStyle name="Output 2 13 6" xfId="1651" xr:uid="{00000000-0005-0000-0000-000006170000}"/>
    <cellStyle name="Output 2 13 6 2" xfId="6158" xr:uid="{00000000-0005-0000-0000-000007170000}"/>
    <cellStyle name="Output 2 13 6 3" xfId="8056" xr:uid="{00000000-0005-0000-0000-000008170000}"/>
    <cellStyle name="Output 2 13 6 4" xfId="3880" xr:uid="{00000000-0005-0000-0000-000009170000}"/>
    <cellStyle name="Output 2 13 7" xfId="1652" xr:uid="{00000000-0005-0000-0000-00000A170000}"/>
    <cellStyle name="Output 2 13 7 2" xfId="6159" xr:uid="{00000000-0005-0000-0000-00000B170000}"/>
    <cellStyle name="Output 2 13 7 3" xfId="8057" xr:uid="{00000000-0005-0000-0000-00000C170000}"/>
    <cellStyle name="Output 2 13 7 4" xfId="3881" xr:uid="{00000000-0005-0000-0000-00000D170000}"/>
    <cellStyle name="Output 2 13 8" xfId="1653" xr:uid="{00000000-0005-0000-0000-00000E170000}"/>
    <cellStyle name="Output 2 13 8 2" xfId="6160" xr:uid="{00000000-0005-0000-0000-00000F170000}"/>
    <cellStyle name="Output 2 13 8 3" xfId="8058" xr:uid="{00000000-0005-0000-0000-000010170000}"/>
    <cellStyle name="Output 2 13 8 4" xfId="3882" xr:uid="{00000000-0005-0000-0000-000011170000}"/>
    <cellStyle name="Output 2 13 9" xfId="1654" xr:uid="{00000000-0005-0000-0000-000012170000}"/>
    <cellStyle name="Output 2 13 9 2" xfId="6161" xr:uid="{00000000-0005-0000-0000-000013170000}"/>
    <cellStyle name="Output 2 13 9 3" xfId="8059" xr:uid="{00000000-0005-0000-0000-000014170000}"/>
    <cellStyle name="Output 2 13 9 4" xfId="3883" xr:uid="{00000000-0005-0000-0000-000015170000}"/>
    <cellStyle name="Output 2 14" xfId="1655" xr:uid="{00000000-0005-0000-0000-000016170000}"/>
    <cellStyle name="Output 2 14 10" xfId="1656" xr:uid="{00000000-0005-0000-0000-000017170000}"/>
    <cellStyle name="Output 2 14 10 2" xfId="6163" xr:uid="{00000000-0005-0000-0000-000018170000}"/>
    <cellStyle name="Output 2 14 10 3" xfId="8061" xr:uid="{00000000-0005-0000-0000-000019170000}"/>
    <cellStyle name="Output 2 14 10 4" xfId="3885" xr:uid="{00000000-0005-0000-0000-00001A170000}"/>
    <cellStyle name="Output 2 14 11" xfId="1657" xr:uid="{00000000-0005-0000-0000-00001B170000}"/>
    <cellStyle name="Output 2 14 11 2" xfId="6164" xr:uid="{00000000-0005-0000-0000-00001C170000}"/>
    <cellStyle name="Output 2 14 11 3" xfId="8062" xr:uid="{00000000-0005-0000-0000-00001D170000}"/>
    <cellStyle name="Output 2 14 11 4" xfId="3886" xr:uid="{00000000-0005-0000-0000-00001E170000}"/>
    <cellStyle name="Output 2 14 12" xfId="1658" xr:uid="{00000000-0005-0000-0000-00001F170000}"/>
    <cellStyle name="Output 2 14 12 2" xfId="6165" xr:uid="{00000000-0005-0000-0000-000020170000}"/>
    <cellStyle name="Output 2 14 12 3" xfId="8063" xr:uid="{00000000-0005-0000-0000-000021170000}"/>
    <cellStyle name="Output 2 14 12 4" xfId="3887" xr:uid="{00000000-0005-0000-0000-000022170000}"/>
    <cellStyle name="Output 2 14 13" xfId="1659" xr:uid="{00000000-0005-0000-0000-000023170000}"/>
    <cellStyle name="Output 2 14 13 2" xfId="6166" xr:uid="{00000000-0005-0000-0000-000024170000}"/>
    <cellStyle name="Output 2 14 13 3" xfId="8064" xr:uid="{00000000-0005-0000-0000-000025170000}"/>
    <cellStyle name="Output 2 14 13 4" xfId="3888" xr:uid="{00000000-0005-0000-0000-000026170000}"/>
    <cellStyle name="Output 2 14 14" xfId="1660" xr:uid="{00000000-0005-0000-0000-000027170000}"/>
    <cellStyle name="Output 2 14 14 2" xfId="6167" xr:uid="{00000000-0005-0000-0000-000028170000}"/>
    <cellStyle name="Output 2 14 14 3" xfId="8065" xr:uid="{00000000-0005-0000-0000-000029170000}"/>
    <cellStyle name="Output 2 14 14 4" xfId="3889" xr:uid="{00000000-0005-0000-0000-00002A170000}"/>
    <cellStyle name="Output 2 14 15" xfId="1661" xr:uid="{00000000-0005-0000-0000-00002B170000}"/>
    <cellStyle name="Output 2 14 15 2" xfId="6168" xr:uid="{00000000-0005-0000-0000-00002C170000}"/>
    <cellStyle name="Output 2 14 15 3" xfId="8066" xr:uid="{00000000-0005-0000-0000-00002D170000}"/>
    <cellStyle name="Output 2 14 15 4" xfId="3890" xr:uid="{00000000-0005-0000-0000-00002E170000}"/>
    <cellStyle name="Output 2 14 16" xfId="1662" xr:uid="{00000000-0005-0000-0000-00002F170000}"/>
    <cellStyle name="Output 2 14 16 2" xfId="6169" xr:uid="{00000000-0005-0000-0000-000030170000}"/>
    <cellStyle name="Output 2 14 16 3" xfId="8067" xr:uid="{00000000-0005-0000-0000-000031170000}"/>
    <cellStyle name="Output 2 14 16 4" xfId="3891" xr:uid="{00000000-0005-0000-0000-000032170000}"/>
    <cellStyle name="Output 2 14 17" xfId="1663" xr:uid="{00000000-0005-0000-0000-000033170000}"/>
    <cellStyle name="Output 2 14 17 2" xfId="6170" xr:uid="{00000000-0005-0000-0000-000034170000}"/>
    <cellStyle name="Output 2 14 17 3" xfId="8068" xr:uid="{00000000-0005-0000-0000-000035170000}"/>
    <cellStyle name="Output 2 14 17 4" xfId="3892" xr:uid="{00000000-0005-0000-0000-000036170000}"/>
    <cellStyle name="Output 2 14 18" xfId="1664" xr:uid="{00000000-0005-0000-0000-000037170000}"/>
    <cellStyle name="Output 2 14 18 2" xfId="6171" xr:uid="{00000000-0005-0000-0000-000038170000}"/>
    <cellStyle name="Output 2 14 18 3" xfId="8069" xr:uid="{00000000-0005-0000-0000-000039170000}"/>
    <cellStyle name="Output 2 14 18 4" xfId="3893" xr:uid="{00000000-0005-0000-0000-00003A170000}"/>
    <cellStyle name="Output 2 14 19" xfId="1665" xr:uid="{00000000-0005-0000-0000-00003B170000}"/>
    <cellStyle name="Output 2 14 19 2" xfId="6172" xr:uid="{00000000-0005-0000-0000-00003C170000}"/>
    <cellStyle name="Output 2 14 19 3" xfId="8070" xr:uid="{00000000-0005-0000-0000-00003D170000}"/>
    <cellStyle name="Output 2 14 19 4" xfId="3894" xr:uid="{00000000-0005-0000-0000-00003E170000}"/>
    <cellStyle name="Output 2 14 2" xfId="1666" xr:uid="{00000000-0005-0000-0000-00003F170000}"/>
    <cellStyle name="Output 2 14 2 2" xfId="6173" xr:uid="{00000000-0005-0000-0000-000040170000}"/>
    <cellStyle name="Output 2 14 2 3" xfId="8071" xr:uid="{00000000-0005-0000-0000-000041170000}"/>
    <cellStyle name="Output 2 14 2 4" xfId="3895" xr:uid="{00000000-0005-0000-0000-000042170000}"/>
    <cellStyle name="Output 2 14 20" xfId="1667" xr:uid="{00000000-0005-0000-0000-000043170000}"/>
    <cellStyle name="Output 2 14 20 2" xfId="6174" xr:uid="{00000000-0005-0000-0000-000044170000}"/>
    <cellStyle name="Output 2 14 20 3" xfId="8072" xr:uid="{00000000-0005-0000-0000-000045170000}"/>
    <cellStyle name="Output 2 14 20 4" xfId="3896" xr:uid="{00000000-0005-0000-0000-000046170000}"/>
    <cellStyle name="Output 2 14 21" xfId="1668" xr:uid="{00000000-0005-0000-0000-000047170000}"/>
    <cellStyle name="Output 2 14 21 2" xfId="6175" xr:uid="{00000000-0005-0000-0000-000048170000}"/>
    <cellStyle name="Output 2 14 21 3" xfId="8073" xr:uid="{00000000-0005-0000-0000-000049170000}"/>
    <cellStyle name="Output 2 14 21 4" xfId="3897" xr:uid="{00000000-0005-0000-0000-00004A170000}"/>
    <cellStyle name="Output 2 14 22" xfId="1669" xr:uid="{00000000-0005-0000-0000-00004B170000}"/>
    <cellStyle name="Output 2 14 22 2" xfId="6176" xr:uid="{00000000-0005-0000-0000-00004C170000}"/>
    <cellStyle name="Output 2 14 22 3" xfId="8074" xr:uid="{00000000-0005-0000-0000-00004D170000}"/>
    <cellStyle name="Output 2 14 22 4" xfId="3898" xr:uid="{00000000-0005-0000-0000-00004E170000}"/>
    <cellStyle name="Output 2 14 23" xfId="1670" xr:uid="{00000000-0005-0000-0000-00004F170000}"/>
    <cellStyle name="Output 2 14 23 2" xfId="6177" xr:uid="{00000000-0005-0000-0000-000050170000}"/>
    <cellStyle name="Output 2 14 23 3" xfId="8075" xr:uid="{00000000-0005-0000-0000-000051170000}"/>
    <cellStyle name="Output 2 14 23 4" xfId="3899" xr:uid="{00000000-0005-0000-0000-000052170000}"/>
    <cellStyle name="Output 2 14 24" xfId="6162" xr:uid="{00000000-0005-0000-0000-000053170000}"/>
    <cellStyle name="Output 2 14 25" xfId="8060" xr:uid="{00000000-0005-0000-0000-000054170000}"/>
    <cellStyle name="Output 2 14 26" xfId="3884" xr:uid="{00000000-0005-0000-0000-000055170000}"/>
    <cellStyle name="Output 2 14 3" xfId="1671" xr:uid="{00000000-0005-0000-0000-000056170000}"/>
    <cellStyle name="Output 2 14 3 2" xfId="6178" xr:uid="{00000000-0005-0000-0000-000057170000}"/>
    <cellStyle name="Output 2 14 3 3" xfId="8076" xr:uid="{00000000-0005-0000-0000-000058170000}"/>
    <cellStyle name="Output 2 14 3 4" xfId="3900" xr:uid="{00000000-0005-0000-0000-000059170000}"/>
    <cellStyle name="Output 2 14 4" xfId="1672" xr:uid="{00000000-0005-0000-0000-00005A170000}"/>
    <cellStyle name="Output 2 14 4 2" xfId="6179" xr:uid="{00000000-0005-0000-0000-00005B170000}"/>
    <cellStyle name="Output 2 14 4 3" xfId="8077" xr:uid="{00000000-0005-0000-0000-00005C170000}"/>
    <cellStyle name="Output 2 14 4 4" xfId="3901" xr:uid="{00000000-0005-0000-0000-00005D170000}"/>
    <cellStyle name="Output 2 14 5" xfId="1673" xr:uid="{00000000-0005-0000-0000-00005E170000}"/>
    <cellStyle name="Output 2 14 5 2" xfId="6180" xr:uid="{00000000-0005-0000-0000-00005F170000}"/>
    <cellStyle name="Output 2 14 5 3" xfId="8078" xr:uid="{00000000-0005-0000-0000-000060170000}"/>
    <cellStyle name="Output 2 14 5 4" xfId="3902" xr:uid="{00000000-0005-0000-0000-000061170000}"/>
    <cellStyle name="Output 2 14 6" xfId="1674" xr:uid="{00000000-0005-0000-0000-000062170000}"/>
    <cellStyle name="Output 2 14 6 2" xfId="6181" xr:uid="{00000000-0005-0000-0000-000063170000}"/>
    <cellStyle name="Output 2 14 6 3" xfId="8079" xr:uid="{00000000-0005-0000-0000-000064170000}"/>
    <cellStyle name="Output 2 14 6 4" xfId="3903" xr:uid="{00000000-0005-0000-0000-000065170000}"/>
    <cellStyle name="Output 2 14 7" xfId="1675" xr:uid="{00000000-0005-0000-0000-000066170000}"/>
    <cellStyle name="Output 2 14 7 2" xfId="6182" xr:uid="{00000000-0005-0000-0000-000067170000}"/>
    <cellStyle name="Output 2 14 7 3" xfId="8080" xr:uid="{00000000-0005-0000-0000-000068170000}"/>
    <cellStyle name="Output 2 14 7 4" xfId="3904" xr:uid="{00000000-0005-0000-0000-000069170000}"/>
    <cellStyle name="Output 2 14 8" xfId="1676" xr:uid="{00000000-0005-0000-0000-00006A170000}"/>
    <cellStyle name="Output 2 14 8 2" xfId="6183" xr:uid="{00000000-0005-0000-0000-00006B170000}"/>
    <cellStyle name="Output 2 14 8 3" xfId="8081" xr:uid="{00000000-0005-0000-0000-00006C170000}"/>
    <cellStyle name="Output 2 14 8 4" xfId="3905" xr:uid="{00000000-0005-0000-0000-00006D170000}"/>
    <cellStyle name="Output 2 14 9" xfId="1677" xr:uid="{00000000-0005-0000-0000-00006E170000}"/>
    <cellStyle name="Output 2 14 9 2" xfId="6184" xr:uid="{00000000-0005-0000-0000-00006F170000}"/>
    <cellStyle name="Output 2 14 9 3" xfId="8082" xr:uid="{00000000-0005-0000-0000-000070170000}"/>
    <cellStyle name="Output 2 14 9 4" xfId="3906" xr:uid="{00000000-0005-0000-0000-000071170000}"/>
    <cellStyle name="Output 2 15" xfId="1678" xr:uid="{00000000-0005-0000-0000-000072170000}"/>
    <cellStyle name="Output 2 15 10" xfId="1679" xr:uid="{00000000-0005-0000-0000-000073170000}"/>
    <cellStyle name="Output 2 15 10 2" xfId="6186" xr:uid="{00000000-0005-0000-0000-000074170000}"/>
    <cellStyle name="Output 2 15 10 3" xfId="8084" xr:uid="{00000000-0005-0000-0000-000075170000}"/>
    <cellStyle name="Output 2 15 10 4" xfId="3908" xr:uid="{00000000-0005-0000-0000-000076170000}"/>
    <cellStyle name="Output 2 15 11" xfId="1680" xr:uid="{00000000-0005-0000-0000-000077170000}"/>
    <cellStyle name="Output 2 15 11 2" xfId="6187" xr:uid="{00000000-0005-0000-0000-000078170000}"/>
    <cellStyle name="Output 2 15 11 3" xfId="8085" xr:uid="{00000000-0005-0000-0000-000079170000}"/>
    <cellStyle name="Output 2 15 11 4" xfId="3909" xr:uid="{00000000-0005-0000-0000-00007A170000}"/>
    <cellStyle name="Output 2 15 12" xfId="1681" xr:uid="{00000000-0005-0000-0000-00007B170000}"/>
    <cellStyle name="Output 2 15 12 2" xfId="6188" xr:uid="{00000000-0005-0000-0000-00007C170000}"/>
    <cellStyle name="Output 2 15 12 3" xfId="8086" xr:uid="{00000000-0005-0000-0000-00007D170000}"/>
    <cellStyle name="Output 2 15 12 4" xfId="3910" xr:uid="{00000000-0005-0000-0000-00007E170000}"/>
    <cellStyle name="Output 2 15 13" xfId="1682" xr:uid="{00000000-0005-0000-0000-00007F170000}"/>
    <cellStyle name="Output 2 15 13 2" xfId="6189" xr:uid="{00000000-0005-0000-0000-000080170000}"/>
    <cellStyle name="Output 2 15 13 3" xfId="8087" xr:uid="{00000000-0005-0000-0000-000081170000}"/>
    <cellStyle name="Output 2 15 13 4" xfId="3911" xr:uid="{00000000-0005-0000-0000-000082170000}"/>
    <cellStyle name="Output 2 15 14" xfId="1683" xr:uid="{00000000-0005-0000-0000-000083170000}"/>
    <cellStyle name="Output 2 15 14 2" xfId="6190" xr:uid="{00000000-0005-0000-0000-000084170000}"/>
    <cellStyle name="Output 2 15 14 3" xfId="8088" xr:uid="{00000000-0005-0000-0000-000085170000}"/>
    <cellStyle name="Output 2 15 14 4" xfId="3912" xr:uid="{00000000-0005-0000-0000-000086170000}"/>
    <cellStyle name="Output 2 15 15" xfId="1684" xr:uid="{00000000-0005-0000-0000-000087170000}"/>
    <cellStyle name="Output 2 15 15 2" xfId="6191" xr:uid="{00000000-0005-0000-0000-000088170000}"/>
    <cellStyle name="Output 2 15 15 3" xfId="8089" xr:uid="{00000000-0005-0000-0000-000089170000}"/>
    <cellStyle name="Output 2 15 15 4" xfId="3913" xr:uid="{00000000-0005-0000-0000-00008A170000}"/>
    <cellStyle name="Output 2 15 16" xfId="1685" xr:uid="{00000000-0005-0000-0000-00008B170000}"/>
    <cellStyle name="Output 2 15 16 2" xfId="6192" xr:uid="{00000000-0005-0000-0000-00008C170000}"/>
    <cellStyle name="Output 2 15 16 3" xfId="8090" xr:uid="{00000000-0005-0000-0000-00008D170000}"/>
    <cellStyle name="Output 2 15 16 4" xfId="3914" xr:uid="{00000000-0005-0000-0000-00008E170000}"/>
    <cellStyle name="Output 2 15 17" xfId="1686" xr:uid="{00000000-0005-0000-0000-00008F170000}"/>
    <cellStyle name="Output 2 15 17 2" xfId="6193" xr:uid="{00000000-0005-0000-0000-000090170000}"/>
    <cellStyle name="Output 2 15 17 3" xfId="8091" xr:uid="{00000000-0005-0000-0000-000091170000}"/>
    <cellStyle name="Output 2 15 17 4" xfId="3915" xr:uid="{00000000-0005-0000-0000-000092170000}"/>
    <cellStyle name="Output 2 15 18" xfId="1687" xr:uid="{00000000-0005-0000-0000-000093170000}"/>
    <cellStyle name="Output 2 15 18 2" xfId="6194" xr:uid="{00000000-0005-0000-0000-000094170000}"/>
    <cellStyle name="Output 2 15 18 3" xfId="8092" xr:uid="{00000000-0005-0000-0000-000095170000}"/>
    <cellStyle name="Output 2 15 18 4" xfId="3916" xr:uid="{00000000-0005-0000-0000-000096170000}"/>
    <cellStyle name="Output 2 15 19" xfId="1688" xr:uid="{00000000-0005-0000-0000-000097170000}"/>
    <cellStyle name="Output 2 15 19 2" xfId="6195" xr:uid="{00000000-0005-0000-0000-000098170000}"/>
    <cellStyle name="Output 2 15 19 3" xfId="8093" xr:uid="{00000000-0005-0000-0000-000099170000}"/>
    <cellStyle name="Output 2 15 19 4" xfId="3917" xr:uid="{00000000-0005-0000-0000-00009A170000}"/>
    <cellStyle name="Output 2 15 2" xfId="1689" xr:uid="{00000000-0005-0000-0000-00009B170000}"/>
    <cellStyle name="Output 2 15 2 2" xfId="6196" xr:uid="{00000000-0005-0000-0000-00009C170000}"/>
    <cellStyle name="Output 2 15 2 3" xfId="8094" xr:uid="{00000000-0005-0000-0000-00009D170000}"/>
    <cellStyle name="Output 2 15 2 4" xfId="3918" xr:uid="{00000000-0005-0000-0000-00009E170000}"/>
    <cellStyle name="Output 2 15 20" xfId="1690" xr:uid="{00000000-0005-0000-0000-00009F170000}"/>
    <cellStyle name="Output 2 15 20 2" xfId="6197" xr:uid="{00000000-0005-0000-0000-0000A0170000}"/>
    <cellStyle name="Output 2 15 20 3" xfId="8095" xr:uid="{00000000-0005-0000-0000-0000A1170000}"/>
    <cellStyle name="Output 2 15 20 4" xfId="3919" xr:uid="{00000000-0005-0000-0000-0000A2170000}"/>
    <cellStyle name="Output 2 15 21" xfId="1691" xr:uid="{00000000-0005-0000-0000-0000A3170000}"/>
    <cellStyle name="Output 2 15 21 2" xfId="6198" xr:uid="{00000000-0005-0000-0000-0000A4170000}"/>
    <cellStyle name="Output 2 15 21 3" xfId="8096" xr:uid="{00000000-0005-0000-0000-0000A5170000}"/>
    <cellStyle name="Output 2 15 21 4" xfId="3920" xr:uid="{00000000-0005-0000-0000-0000A6170000}"/>
    <cellStyle name="Output 2 15 22" xfId="1692" xr:uid="{00000000-0005-0000-0000-0000A7170000}"/>
    <cellStyle name="Output 2 15 22 2" xfId="6199" xr:uid="{00000000-0005-0000-0000-0000A8170000}"/>
    <cellStyle name="Output 2 15 22 3" xfId="8097" xr:uid="{00000000-0005-0000-0000-0000A9170000}"/>
    <cellStyle name="Output 2 15 22 4" xfId="3921" xr:uid="{00000000-0005-0000-0000-0000AA170000}"/>
    <cellStyle name="Output 2 15 23" xfId="1693" xr:uid="{00000000-0005-0000-0000-0000AB170000}"/>
    <cellStyle name="Output 2 15 23 2" xfId="6200" xr:uid="{00000000-0005-0000-0000-0000AC170000}"/>
    <cellStyle name="Output 2 15 23 3" xfId="8098" xr:uid="{00000000-0005-0000-0000-0000AD170000}"/>
    <cellStyle name="Output 2 15 23 4" xfId="3922" xr:uid="{00000000-0005-0000-0000-0000AE170000}"/>
    <cellStyle name="Output 2 15 24" xfId="6185" xr:uid="{00000000-0005-0000-0000-0000AF170000}"/>
    <cellStyle name="Output 2 15 25" xfId="8083" xr:uid="{00000000-0005-0000-0000-0000B0170000}"/>
    <cellStyle name="Output 2 15 26" xfId="3907" xr:uid="{00000000-0005-0000-0000-0000B1170000}"/>
    <cellStyle name="Output 2 15 3" xfId="1694" xr:uid="{00000000-0005-0000-0000-0000B2170000}"/>
    <cellStyle name="Output 2 15 3 2" xfId="6201" xr:uid="{00000000-0005-0000-0000-0000B3170000}"/>
    <cellStyle name="Output 2 15 3 3" xfId="8099" xr:uid="{00000000-0005-0000-0000-0000B4170000}"/>
    <cellStyle name="Output 2 15 3 4" xfId="3923" xr:uid="{00000000-0005-0000-0000-0000B5170000}"/>
    <cellStyle name="Output 2 15 4" xfId="1695" xr:uid="{00000000-0005-0000-0000-0000B6170000}"/>
    <cellStyle name="Output 2 15 4 2" xfId="6202" xr:uid="{00000000-0005-0000-0000-0000B7170000}"/>
    <cellStyle name="Output 2 15 4 3" xfId="8100" xr:uid="{00000000-0005-0000-0000-0000B8170000}"/>
    <cellStyle name="Output 2 15 4 4" xfId="3924" xr:uid="{00000000-0005-0000-0000-0000B9170000}"/>
    <cellStyle name="Output 2 15 5" xfId="1696" xr:uid="{00000000-0005-0000-0000-0000BA170000}"/>
    <cellStyle name="Output 2 15 5 2" xfId="6203" xr:uid="{00000000-0005-0000-0000-0000BB170000}"/>
    <cellStyle name="Output 2 15 5 3" xfId="8101" xr:uid="{00000000-0005-0000-0000-0000BC170000}"/>
    <cellStyle name="Output 2 15 5 4" xfId="3925" xr:uid="{00000000-0005-0000-0000-0000BD170000}"/>
    <cellStyle name="Output 2 15 6" xfId="1697" xr:uid="{00000000-0005-0000-0000-0000BE170000}"/>
    <cellStyle name="Output 2 15 6 2" xfId="6204" xr:uid="{00000000-0005-0000-0000-0000BF170000}"/>
    <cellStyle name="Output 2 15 6 3" xfId="8102" xr:uid="{00000000-0005-0000-0000-0000C0170000}"/>
    <cellStyle name="Output 2 15 6 4" xfId="3926" xr:uid="{00000000-0005-0000-0000-0000C1170000}"/>
    <cellStyle name="Output 2 15 7" xfId="1698" xr:uid="{00000000-0005-0000-0000-0000C2170000}"/>
    <cellStyle name="Output 2 15 7 2" xfId="6205" xr:uid="{00000000-0005-0000-0000-0000C3170000}"/>
    <cellStyle name="Output 2 15 7 3" xfId="8103" xr:uid="{00000000-0005-0000-0000-0000C4170000}"/>
    <cellStyle name="Output 2 15 7 4" xfId="3927" xr:uid="{00000000-0005-0000-0000-0000C5170000}"/>
    <cellStyle name="Output 2 15 8" xfId="1699" xr:uid="{00000000-0005-0000-0000-0000C6170000}"/>
    <cellStyle name="Output 2 15 8 2" xfId="6206" xr:uid="{00000000-0005-0000-0000-0000C7170000}"/>
    <cellStyle name="Output 2 15 8 3" xfId="8104" xr:uid="{00000000-0005-0000-0000-0000C8170000}"/>
    <cellStyle name="Output 2 15 8 4" xfId="3928" xr:uid="{00000000-0005-0000-0000-0000C9170000}"/>
    <cellStyle name="Output 2 15 9" xfId="1700" xr:uid="{00000000-0005-0000-0000-0000CA170000}"/>
    <cellStyle name="Output 2 15 9 2" xfId="6207" xr:uid="{00000000-0005-0000-0000-0000CB170000}"/>
    <cellStyle name="Output 2 15 9 3" xfId="8105" xr:uid="{00000000-0005-0000-0000-0000CC170000}"/>
    <cellStyle name="Output 2 15 9 4" xfId="3929" xr:uid="{00000000-0005-0000-0000-0000CD170000}"/>
    <cellStyle name="Output 2 16" xfId="1701" xr:uid="{00000000-0005-0000-0000-0000CE170000}"/>
    <cellStyle name="Output 2 16 2" xfId="6208" xr:uid="{00000000-0005-0000-0000-0000CF170000}"/>
    <cellStyle name="Output 2 16 3" xfId="8106" xr:uid="{00000000-0005-0000-0000-0000D0170000}"/>
    <cellStyle name="Output 2 16 4" xfId="3930" xr:uid="{00000000-0005-0000-0000-0000D1170000}"/>
    <cellStyle name="Output 2 17" xfId="1702" xr:uid="{00000000-0005-0000-0000-0000D2170000}"/>
    <cellStyle name="Output 2 17 2" xfId="6209" xr:uid="{00000000-0005-0000-0000-0000D3170000}"/>
    <cellStyle name="Output 2 17 3" xfId="8107" xr:uid="{00000000-0005-0000-0000-0000D4170000}"/>
    <cellStyle name="Output 2 17 4" xfId="3931" xr:uid="{00000000-0005-0000-0000-0000D5170000}"/>
    <cellStyle name="Output 2 18" xfId="1703" xr:uid="{00000000-0005-0000-0000-0000D6170000}"/>
    <cellStyle name="Output 2 18 2" xfId="6210" xr:uid="{00000000-0005-0000-0000-0000D7170000}"/>
    <cellStyle name="Output 2 18 3" xfId="8108" xr:uid="{00000000-0005-0000-0000-0000D8170000}"/>
    <cellStyle name="Output 2 18 4" xfId="3932" xr:uid="{00000000-0005-0000-0000-0000D9170000}"/>
    <cellStyle name="Output 2 19" xfId="1704" xr:uid="{00000000-0005-0000-0000-0000DA170000}"/>
    <cellStyle name="Output 2 19 2" xfId="6211" xr:uid="{00000000-0005-0000-0000-0000DB170000}"/>
    <cellStyle name="Output 2 19 3" xfId="8109" xr:uid="{00000000-0005-0000-0000-0000DC170000}"/>
    <cellStyle name="Output 2 19 4" xfId="3933" xr:uid="{00000000-0005-0000-0000-0000DD170000}"/>
    <cellStyle name="Output 2 2" xfId="1705" xr:uid="{00000000-0005-0000-0000-0000DE170000}"/>
    <cellStyle name="Output 2 2 10" xfId="1706" xr:uid="{00000000-0005-0000-0000-0000DF170000}"/>
    <cellStyle name="Output 2 2 10 2" xfId="6213" xr:uid="{00000000-0005-0000-0000-0000E0170000}"/>
    <cellStyle name="Output 2 2 10 3" xfId="8111" xr:uid="{00000000-0005-0000-0000-0000E1170000}"/>
    <cellStyle name="Output 2 2 10 4" xfId="3935" xr:uid="{00000000-0005-0000-0000-0000E2170000}"/>
    <cellStyle name="Output 2 2 11" xfId="1707" xr:uid="{00000000-0005-0000-0000-0000E3170000}"/>
    <cellStyle name="Output 2 2 11 2" xfId="6214" xr:uid="{00000000-0005-0000-0000-0000E4170000}"/>
    <cellStyle name="Output 2 2 11 3" xfId="8112" xr:uid="{00000000-0005-0000-0000-0000E5170000}"/>
    <cellStyle name="Output 2 2 11 4" xfId="3936" xr:uid="{00000000-0005-0000-0000-0000E6170000}"/>
    <cellStyle name="Output 2 2 12" xfId="1708" xr:uid="{00000000-0005-0000-0000-0000E7170000}"/>
    <cellStyle name="Output 2 2 12 2" xfId="6215" xr:uid="{00000000-0005-0000-0000-0000E8170000}"/>
    <cellStyle name="Output 2 2 12 3" xfId="8113" xr:uid="{00000000-0005-0000-0000-0000E9170000}"/>
    <cellStyle name="Output 2 2 12 4" xfId="3937" xr:uid="{00000000-0005-0000-0000-0000EA170000}"/>
    <cellStyle name="Output 2 2 13" xfId="1709" xr:uid="{00000000-0005-0000-0000-0000EB170000}"/>
    <cellStyle name="Output 2 2 13 2" xfId="6216" xr:uid="{00000000-0005-0000-0000-0000EC170000}"/>
    <cellStyle name="Output 2 2 13 3" xfId="8114" xr:uid="{00000000-0005-0000-0000-0000ED170000}"/>
    <cellStyle name="Output 2 2 13 4" xfId="3938" xr:uid="{00000000-0005-0000-0000-0000EE170000}"/>
    <cellStyle name="Output 2 2 14" xfId="1710" xr:uid="{00000000-0005-0000-0000-0000EF170000}"/>
    <cellStyle name="Output 2 2 14 2" xfId="6217" xr:uid="{00000000-0005-0000-0000-0000F0170000}"/>
    <cellStyle name="Output 2 2 14 3" xfId="8115" xr:uid="{00000000-0005-0000-0000-0000F1170000}"/>
    <cellStyle name="Output 2 2 14 4" xfId="3939" xr:uid="{00000000-0005-0000-0000-0000F2170000}"/>
    <cellStyle name="Output 2 2 15" xfId="1711" xr:uid="{00000000-0005-0000-0000-0000F3170000}"/>
    <cellStyle name="Output 2 2 15 2" xfId="6218" xr:uid="{00000000-0005-0000-0000-0000F4170000}"/>
    <cellStyle name="Output 2 2 15 3" xfId="8116" xr:uid="{00000000-0005-0000-0000-0000F5170000}"/>
    <cellStyle name="Output 2 2 15 4" xfId="3940" xr:uid="{00000000-0005-0000-0000-0000F6170000}"/>
    <cellStyle name="Output 2 2 16" xfId="1712" xr:uid="{00000000-0005-0000-0000-0000F7170000}"/>
    <cellStyle name="Output 2 2 16 2" xfId="6219" xr:uid="{00000000-0005-0000-0000-0000F8170000}"/>
    <cellStyle name="Output 2 2 16 3" xfId="8117" xr:uid="{00000000-0005-0000-0000-0000F9170000}"/>
    <cellStyle name="Output 2 2 16 4" xfId="3941" xr:uid="{00000000-0005-0000-0000-0000FA170000}"/>
    <cellStyle name="Output 2 2 17" xfId="1713" xr:uid="{00000000-0005-0000-0000-0000FB170000}"/>
    <cellStyle name="Output 2 2 17 2" xfId="6220" xr:uid="{00000000-0005-0000-0000-0000FC170000}"/>
    <cellStyle name="Output 2 2 17 3" xfId="8118" xr:uid="{00000000-0005-0000-0000-0000FD170000}"/>
    <cellStyle name="Output 2 2 17 4" xfId="3942" xr:uid="{00000000-0005-0000-0000-0000FE170000}"/>
    <cellStyle name="Output 2 2 18" xfId="1714" xr:uid="{00000000-0005-0000-0000-0000FF170000}"/>
    <cellStyle name="Output 2 2 18 2" xfId="6221" xr:uid="{00000000-0005-0000-0000-000000180000}"/>
    <cellStyle name="Output 2 2 18 3" xfId="8119" xr:uid="{00000000-0005-0000-0000-000001180000}"/>
    <cellStyle name="Output 2 2 18 4" xfId="3943" xr:uid="{00000000-0005-0000-0000-000002180000}"/>
    <cellStyle name="Output 2 2 19" xfId="1715" xr:uid="{00000000-0005-0000-0000-000003180000}"/>
    <cellStyle name="Output 2 2 19 2" xfId="6222" xr:uid="{00000000-0005-0000-0000-000004180000}"/>
    <cellStyle name="Output 2 2 19 3" xfId="8120" xr:uid="{00000000-0005-0000-0000-000005180000}"/>
    <cellStyle name="Output 2 2 19 4" xfId="3944" xr:uid="{00000000-0005-0000-0000-000006180000}"/>
    <cellStyle name="Output 2 2 2" xfId="1716" xr:uid="{00000000-0005-0000-0000-000007180000}"/>
    <cellStyle name="Output 2 2 2 2" xfId="6223" xr:uid="{00000000-0005-0000-0000-000008180000}"/>
    <cellStyle name="Output 2 2 2 3" xfId="8121" xr:uid="{00000000-0005-0000-0000-000009180000}"/>
    <cellStyle name="Output 2 2 2 4" xfId="3945" xr:uid="{00000000-0005-0000-0000-00000A180000}"/>
    <cellStyle name="Output 2 2 20" xfId="1717" xr:uid="{00000000-0005-0000-0000-00000B180000}"/>
    <cellStyle name="Output 2 2 20 2" xfId="6224" xr:uid="{00000000-0005-0000-0000-00000C180000}"/>
    <cellStyle name="Output 2 2 20 3" xfId="8122" xr:uid="{00000000-0005-0000-0000-00000D180000}"/>
    <cellStyle name="Output 2 2 20 4" xfId="3946" xr:uid="{00000000-0005-0000-0000-00000E180000}"/>
    <cellStyle name="Output 2 2 21" xfId="1718" xr:uid="{00000000-0005-0000-0000-00000F180000}"/>
    <cellStyle name="Output 2 2 21 2" xfId="6225" xr:uid="{00000000-0005-0000-0000-000010180000}"/>
    <cellStyle name="Output 2 2 21 3" xfId="8123" xr:uid="{00000000-0005-0000-0000-000011180000}"/>
    <cellStyle name="Output 2 2 21 4" xfId="3947" xr:uid="{00000000-0005-0000-0000-000012180000}"/>
    <cellStyle name="Output 2 2 22" xfId="1719" xr:uid="{00000000-0005-0000-0000-000013180000}"/>
    <cellStyle name="Output 2 2 22 2" xfId="6226" xr:uid="{00000000-0005-0000-0000-000014180000}"/>
    <cellStyle name="Output 2 2 22 3" xfId="8124" xr:uid="{00000000-0005-0000-0000-000015180000}"/>
    <cellStyle name="Output 2 2 22 4" xfId="3948" xr:uid="{00000000-0005-0000-0000-000016180000}"/>
    <cellStyle name="Output 2 2 23" xfId="1720" xr:uid="{00000000-0005-0000-0000-000017180000}"/>
    <cellStyle name="Output 2 2 23 2" xfId="6227" xr:uid="{00000000-0005-0000-0000-000018180000}"/>
    <cellStyle name="Output 2 2 23 3" xfId="8125" xr:uid="{00000000-0005-0000-0000-000019180000}"/>
    <cellStyle name="Output 2 2 23 4" xfId="3949" xr:uid="{00000000-0005-0000-0000-00001A180000}"/>
    <cellStyle name="Output 2 2 24" xfId="6212" xr:uid="{00000000-0005-0000-0000-00001B180000}"/>
    <cellStyle name="Output 2 2 25" xfId="8110" xr:uid="{00000000-0005-0000-0000-00001C180000}"/>
    <cellStyle name="Output 2 2 26" xfId="3934" xr:uid="{00000000-0005-0000-0000-00001D180000}"/>
    <cellStyle name="Output 2 2 3" xfId="1721" xr:uid="{00000000-0005-0000-0000-00001E180000}"/>
    <cellStyle name="Output 2 2 3 2" xfId="6228" xr:uid="{00000000-0005-0000-0000-00001F180000}"/>
    <cellStyle name="Output 2 2 3 3" xfId="8126" xr:uid="{00000000-0005-0000-0000-000020180000}"/>
    <cellStyle name="Output 2 2 3 4" xfId="3950" xr:uid="{00000000-0005-0000-0000-000021180000}"/>
    <cellStyle name="Output 2 2 4" xfId="1722" xr:uid="{00000000-0005-0000-0000-000022180000}"/>
    <cellStyle name="Output 2 2 4 2" xfId="6229" xr:uid="{00000000-0005-0000-0000-000023180000}"/>
    <cellStyle name="Output 2 2 4 3" xfId="8127" xr:uid="{00000000-0005-0000-0000-000024180000}"/>
    <cellStyle name="Output 2 2 4 4" xfId="3951" xr:uid="{00000000-0005-0000-0000-000025180000}"/>
    <cellStyle name="Output 2 2 5" xfId="1723" xr:uid="{00000000-0005-0000-0000-000026180000}"/>
    <cellStyle name="Output 2 2 5 2" xfId="6230" xr:uid="{00000000-0005-0000-0000-000027180000}"/>
    <cellStyle name="Output 2 2 5 3" xfId="8128" xr:uid="{00000000-0005-0000-0000-000028180000}"/>
    <cellStyle name="Output 2 2 5 4" xfId="3952" xr:uid="{00000000-0005-0000-0000-000029180000}"/>
    <cellStyle name="Output 2 2 6" xfId="1724" xr:uid="{00000000-0005-0000-0000-00002A180000}"/>
    <cellStyle name="Output 2 2 6 2" xfId="6231" xr:uid="{00000000-0005-0000-0000-00002B180000}"/>
    <cellStyle name="Output 2 2 6 3" xfId="8129" xr:uid="{00000000-0005-0000-0000-00002C180000}"/>
    <cellStyle name="Output 2 2 6 4" xfId="3953" xr:uid="{00000000-0005-0000-0000-00002D180000}"/>
    <cellStyle name="Output 2 2 7" xfId="1725" xr:uid="{00000000-0005-0000-0000-00002E180000}"/>
    <cellStyle name="Output 2 2 7 2" xfId="6232" xr:uid="{00000000-0005-0000-0000-00002F180000}"/>
    <cellStyle name="Output 2 2 7 3" xfId="8130" xr:uid="{00000000-0005-0000-0000-000030180000}"/>
    <cellStyle name="Output 2 2 7 4" xfId="3954" xr:uid="{00000000-0005-0000-0000-000031180000}"/>
    <cellStyle name="Output 2 2 8" xfId="1726" xr:uid="{00000000-0005-0000-0000-000032180000}"/>
    <cellStyle name="Output 2 2 8 2" xfId="6233" xr:uid="{00000000-0005-0000-0000-000033180000}"/>
    <cellStyle name="Output 2 2 8 3" xfId="8131" xr:uid="{00000000-0005-0000-0000-000034180000}"/>
    <cellStyle name="Output 2 2 8 4" xfId="3955" xr:uid="{00000000-0005-0000-0000-000035180000}"/>
    <cellStyle name="Output 2 2 9" xfId="1727" xr:uid="{00000000-0005-0000-0000-000036180000}"/>
    <cellStyle name="Output 2 2 9 2" xfId="6234" xr:uid="{00000000-0005-0000-0000-000037180000}"/>
    <cellStyle name="Output 2 2 9 3" xfId="8132" xr:uid="{00000000-0005-0000-0000-000038180000}"/>
    <cellStyle name="Output 2 2 9 4" xfId="3956" xr:uid="{00000000-0005-0000-0000-000039180000}"/>
    <cellStyle name="Output 2 20" xfId="1728" xr:uid="{00000000-0005-0000-0000-00003A180000}"/>
    <cellStyle name="Output 2 20 2" xfId="6235" xr:uid="{00000000-0005-0000-0000-00003B180000}"/>
    <cellStyle name="Output 2 20 3" xfId="8133" xr:uid="{00000000-0005-0000-0000-00003C180000}"/>
    <cellStyle name="Output 2 20 4" xfId="3957" xr:uid="{00000000-0005-0000-0000-00003D180000}"/>
    <cellStyle name="Output 2 21" xfId="1729" xr:uid="{00000000-0005-0000-0000-00003E180000}"/>
    <cellStyle name="Output 2 21 2" xfId="6236" xr:uid="{00000000-0005-0000-0000-00003F180000}"/>
    <cellStyle name="Output 2 21 3" xfId="8134" xr:uid="{00000000-0005-0000-0000-000040180000}"/>
    <cellStyle name="Output 2 21 4" xfId="3958" xr:uid="{00000000-0005-0000-0000-000041180000}"/>
    <cellStyle name="Output 2 22" xfId="1730" xr:uid="{00000000-0005-0000-0000-000042180000}"/>
    <cellStyle name="Output 2 22 2" xfId="6237" xr:uid="{00000000-0005-0000-0000-000043180000}"/>
    <cellStyle name="Output 2 22 3" xfId="8135" xr:uid="{00000000-0005-0000-0000-000044180000}"/>
    <cellStyle name="Output 2 22 4" xfId="3959" xr:uid="{00000000-0005-0000-0000-000045180000}"/>
    <cellStyle name="Output 2 23" xfId="1731" xr:uid="{00000000-0005-0000-0000-000046180000}"/>
    <cellStyle name="Output 2 23 2" xfId="6238" xr:uid="{00000000-0005-0000-0000-000047180000}"/>
    <cellStyle name="Output 2 23 3" xfId="8136" xr:uid="{00000000-0005-0000-0000-000048180000}"/>
    <cellStyle name="Output 2 23 4" xfId="3960" xr:uid="{00000000-0005-0000-0000-000049180000}"/>
    <cellStyle name="Output 2 24" xfId="1732" xr:uid="{00000000-0005-0000-0000-00004A180000}"/>
    <cellStyle name="Output 2 24 2" xfId="6239" xr:uid="{00000000-0005-0000-0000-00004B180000}"/>
    <cellStyle name="Output 2 24 3" xfId="8137" xr:uid="{00000000-0005-0000-0000-00004C180000}"/>
    <cellStyle name="Output 2 24 4" xfId="3961" xr:uid="{00000000-0005-0000-0000-00004D180000}"/>
    <cellStyle name="Output 2 25" xfId="1733" xr:uid="{00000000-0005-0000-0000-00004E180000}"/>
    <cellStyle name="Output 2 25 2" xfId="6240" xr:uid="{00000000-0005-0000-0000-00004F180000}"/>
    <cellStyle name="Output 2 25 3" xfId="8138" xr:uid="{00000000-0005-0000-0000-000050180000}"/>
    <cellStyle name="Output 2 25 4" xfId="3962" xr:uid="{00000000-0005-0000-0000-000051180000}"/>
    <cellStyle name="Output 2 26" xfId="1734" xr:uid="{00000000-0005-0000-0000-000052180000}"/>
    <cellStyle name="Output 2 26 2" xfId="6241" xr:uid="{00000000-0005-0000-0000-000053180000}"/>
    <cellStyle name="Output 2 26 3" xfId="8139" xr:uid="{00000000-0005-0000-0000-000054180000}"/>
    <cellStyle name="Output 2 26 4" xfId="3963" xr:uid="{00000000-0005-0000-0000-000055180000}"/>
    <cellStyle name="Output 2 27" xfId="1735" xr:uid="{00000000-0005-0000-0000-000056180000}"/>
    <cellStyle name="Output 2 27 2" xfId="6242" xr:uid="{00000000-0005-0000-0000-000057180000}"/>
    <cellStyle name="Output 2 27 3" xfId="8140" xr:uid="{00000000-0005-0000-0000-000058180000}"/>
    <cellStyle name="Output 2 27 4" xfId="3964" xr:uid="{00000000-0005-0000-0000-000059180000}"/>
    <cellStyle name="Output 2 28" xfId="1736" xr:uid="{00000000-0005-0000-0000-00005A180000}"/>
    <cellStyle name="Output 2 28 2" xfId="6243" xr:uid="{00000000-0005-0000-0000-00005B180000}"/>
    <cellStyle name="Output 2 28 3" xfId="8141" xr:uid="{00000000-0005-0000-0000-00005C180000}"/>
    <cellStyle name="Output 2 28 4" xfId="3965" xr:uid="{00000000-0005-0000-0000-00005D180000}"/>
    <cellStyle name="Output 2 29" xfId="1737" xr:uid="{00000000-0005-0000-0000-00005E180000}"/>
    <cellStyle name="Output 2 29 2" xfId="6244" xr:uid="{00000000-0005-0000-0000-00005F180000}"/>
    <cellStyle name="Output 2 29 3" xfId="8142" xr:uid="{00000000-0005-0000-0000-000060180000}"/>
    <cellStyle name="Output 2 29 4" xfId="3966" xr:uid="{00000000-0005-0000-0000-000061180000}"/>
    <cellStyle name="Output 2 3" xfId="1738" xr:uid="{00000000-0005-0000-0000-000062180000}"/>
    <cellStyle name="Output 2 3 10" xfId="1739" xr:uid="{00000000-0005-0000-0000-000063180000}"/>
    <cellStyle name="Output 2 3 10 2" xfId="6246" xr:uid="{00000000-0005-0000-0000-000064180000}"/>
    <cellStyle name="Output 2 3 10 3" xfId="8144" xr:uid="{00000000-0005-0000-0000-000065180000}"/>
    <cellStyle name="Output 2 3 10 4" xfId="3968" xr:uid="{00000000-0005-0000-0000-000066180000}"/>
    <cellStyle name="Output 2 3 11" xfId="1740" xr:uid="{00000000-0005-0000-0000-000067180000}"/>
    <cellStyle name="Output 2 3 11 2" xfId="6247" xr:uid="{00000000-0005-0000-0000-000068180000}"/>
    <cellStyle name="Output 2 3 11 3" xfId="8145" xr:uid="{00000000-0005-0000-0000-000069180000}"/>
    <cellStyle name="Output 2 3 11 4" xfId="3969" xr:uid="{00000000-0005-0000-0000-00006A180000}"/>
    <cellStyle name="Output 2 3 12" xfId="1741" xr:uid="{00000000-0005-0000-0000-00006B180000}"/>
    <cellStyle name="Output 2 3 12 2" xfId="6248" xr:uid="{00000000-0005-0000-0000-00006C180000}"/>
    <cellStyle name="Output 2 3 12 3" xfId="8146" xr:uid="{00000000-0005-0000-0000-00006D180000}"/>
    <cellStyle name="Output 2 3 12 4" xfId="3970" xr:uid="{00000000-0005-0000-0000-00006E180000}"/>
    <cellStyle name="Output 2 3 13" xfId="1742" xr:uid="{00000000-0005-0000-0000-00006F180000}"/>
    <cellStyle name="Output 2 3 13 2" xfId="6249" xr:uid="{00000000-0005-0000-0000-000070180000}"/>
    <cellStyle name="Output 2 3 13 3" xfId="8147" xr:uid="{00000000-0005-0000-0000-000071180000}"/>
    <cellStyle name="Output 2 3 13 4" xfId="3971" xr:uid="{00000000-0005-0000-0000-000072180000}"/>
    <cellStyle name="Output 2 3 14" xfId="1743" xr:uid="{00000000-0005-0000-0000-000073180000}"/>
    <cellStyle name="Output 2 3 14 2" xfId="6250" xr:uid="{00000000-0005-0000-0000-000074180000}"/>
    <cellStyle name="Output 2 3 14 3" xfId="8148" xr:uid="{00000000-0005-0000-0000-000075180000}"/>
    <cellStyle name="Output 2 3 14 4" xfId="3972" xr:uid="{00000000-0005-0000-0000-000076180000}"/>
    <cellStyle name="Output 2 3 15" xfId="1744" xr:uid="{00000000-0005-0000-0000-000077180000}"/>
    <cellStyle name="Output 2 3 15 2" xfId="6251" xr:uid="{00000000-0005-0000-0000-000078180000}"/>
    <cellStyle name="Output 2 3 15 3" xfId="8149" xr:uid="{00000000-0005-0000-0000-000079180000}"/>
    <cellStyle name="Output 2 3 15 4" xfId="3973" xr:uid="{00000000-0005-0000-0000-00007A180000}"/>
    <cellStyle name="Output 2 3 16" xfId="1745" xr:uid="{00000000-0005-0000-0000-00007B180000}"/>
    <cellStyle name="Output 2 3 16 2" xfId="6252" xr:uid="{00000000-0005-0000-0000-00007C180000}"/>
    <cellStyle name="Output 2 3 16 3" xfId="8150" xr:uid="{00000000-0005-0000-0000-00007D180000}"/>
    <cellStyle name="Output 2 3 16 4" xfId="3974" xr:uid="{00000000-0005-0000-0000-00007E180000}"/>
    <cellStyle name="Output 2 3 17" xfId="1746" xr:uid="{00000000-0005-0000-0000-00007F180000}"/>
    <cellStyle name="Output 2 3 17 2" xfId="6253" xr:uid="{00000000-0005-0000-0000-000080180000}"/>
    <cellStyle name="Output 2 3 17 3" xfId="8151" xr:uid="{00000000-0005-0000-0000-000081180000}"/>
    <cellStyle name="Output 2 3 17 4" xfId="3975" xr:uid="{00000000-0005-0000-0000-000082180000}"/>
    <cellStyle name="Output 2 3 18" xfId="1747" xr:uid="{00000000-0005-0000-0000-000083180000}"/>
    <cellStyle name="Output 2 3 18 2" xfId="6254" xr:uid="{00000000-0005-0000-0000-000084180000}"/>
    <cellStyle name="Output 2 3 18 3" xfId="8152" xr:uid="{00000000-0005-0000-0000-000085180000}"/>
    <cellStyle name="Output 2 3 18 4" xfId="3976" xr:uid="{00000000-0005-0000-0000-000086180000}"/>
    <cellStyle name="Output 2 3 19" xfId="1748" xr:uid="{00000000-0005-0000-0000-000087180000}"/>
    <cellStyle name="Output 2 3 19 2" xfId="6255" xr:uid="{00000000-0005-0000-0000-000088180000}"/>
    <cellStyle name="Output 2 3 19 3" xfId="8153" xr:uid="{00000000-0005-0000-0000-000089180000}"/>
    <cellStyle name="Output 2 3 19 4" xfId="3977" xr:uid="{00000000-0005-0000-0000-00008A180000}"/>
    <cellStyle name="Output 2 3 2" xfId="1749" xr:uid="{00000000-0005-0000-0000-00008B180000}"/>
    <cellStyle name="Output 2 3 2 2" xfId="6256" xr:uid="{00000000-0005-0000-0000-00008C180000}"/>
    <cellStyle name="Output 2 3 2 3" xfId="8154" xr:uid="{00000000-0005-0000-0000-00008D180000}"/>
    <cellStyle name="Output 2 3 2 4" xfId="3978" xr:uid="{00000000-0005-0000-0000-00008E180000}"/>
    <cellStyle name="Output 2 3 20" xfId="1750" xr:uid="{00000000-0005-0000-0000-00008F180000}"/>
    <cellStyle name="Output 2 3 20 2" xfId="6257" xr:uid="{00000000-0005-0000-0000-000090180000}"/>
    <cellStyle name="Output 2 3 20 3" xfId="8155" xr:uid="{00000000-0005-0000-0000-000091180000}"/>
    <cellStyle name="Output 2 3 20 4" xfId="3979" xr:uid="{00000000-0005-0000-0000-000092180000}"/>
    <cellStyle name="Output 2 3 21" xfId="1751" xr:uid="{00000000-0005-0000-0000-000093180000}"/>
    <cellStyle name="Output 2 3 21 2" xfId="6258" xr:uid="{00000000-0005-0000-0000-000094180000}"/>
    <cellStyle name="Output 2 3 21 3" xfId="8156" xr:uid="{00000000-0005-0000-0000-000095180000}"/>
    <cellStyle name="Output 2 3 21 4" xfId="3980" xr:uid="{00000000-0005-0000-0000-000096180000}"/>
    <cellStyle name="Output 2 3 22" xfId="1752" xr:uid="{00000000-0005-0000-0000-000097180000}"/>
    <cellStyle name="Output 2 3 22 2" xfId="6259" xr:uid="{00000000-0005-0000-0000-000098180000}"/>
    <cellStyle name="Output 2 3 22 3" xfId="8157" xr:uid="{00000000-0005-0000-0000-000099180000}"/>
    <cellStyle name="Output 2 3 22 4" xfId="3981" xr:uid="{00000000-0005-0000-0000-00009A180000}"/>
    <cellStyle name="Output 2 3 23" xfId="1753" xr:uid="{00000000-0005-0000-0000-00009B180000}"/>
    <cellStyle name="Output 2 3 23 2" xfId="6260" xr:uid="{00000000-0005-0000-0000-00009C180000}"/>
    <cellStyle name="Output 2 3 23 3" xfId="8158" xr:uid="{00000000-0005-0000-0000-00009D180000}"/>
    <cellStyle name="Output 2 3 23 4" xfId="3982" xr:uid="{00000000-0005-0000-0000-00009E180000}"/>
    <cellStyle name="Output 2 3 24" xfId="6245" xr:uid="{00000000-0005-0000-0000-00009F180000}"/>
    <cellStyle name="Output 2 3 25" xfId="8143" xr:uid="{00000000-0005-0000-0000-0000A0180000}"/>
    <cellStyle name="Output 2 3 26" xfId="3967" xr:uid="{00000000-0005-0000-0000-0000A1180000}"/>
    <cellStyle name="Output 2 3 3" xfId="1754" xr:uid="{00000000-0005-0000-0000-0000A2180000}"/>
    <cellStyle name="Output 2 3 3 2" xfId="6261" xr:uid="{00000000-0005-0000-0000-0000A3180000}"/>
    <cellStyle name="Output 2 3 3 3" xfId="8159" xr:uid="{00000000-0005-0000-0000-0000A4180000}"/>
    <cellStyle name="Output 2 3 3 4" xfId="3983" xr:uid="{00000000-0005-0000-0000-0000A5180000}"/>
    <cellStyle name="Output 2 3 4" xfId="1755" xr:uid="{00000000-0005-0000-0000-0000A6180000}"/>
    <cellStyle name="Output 2 3 4 2" xfId="6262" xr:uid="{00000000-0005-0000-0000-0000A7180000}"/>
    <cellStyle name="Output 2 3 4 3" xfId="8160" xr:uid="{00000000-0005-0000-0000-0000A8180000}"/>
    <cellStyle name="Output 2 3 4 4" xfId="3984" xr:uid="{00000000-0005-0000-0000-0000A9180000}"/>
    <cellStyle name="Output 2 3 5" xfId="1756" xr:uid="{00000000-0005-0000-0000-0000AA180000}"/>
    <cellStyle name="Output 2 3 5 2" xfId="6263" xr:uid="{00000000-0005-0000-0000-0000AB180000}"/>
    <cellStyle name="Output 2 3 5 3" xfId="8161" xr:uid="{00000000-0005-0000-0000-0000AC180000}"/>
    <cellStyle name="Output 2 3 5 4" xfId="3985" xr:uid="{00000000-0005-0000-0000-0000AD180000}"/>
    <cellStyle name="Output 2 3 6" xfId="1757" xr:uid="{00000000-0005-0000-0000-0000AE180000}"/>
    <cellStyle name="Output 2 3 6 2" xfId="6264" xr:uid="{00000000-0005-0000-0000-0000AF180000}"/>
    <cellStyle name="Output 2 3 6 3" xfId="8162" xr:uid="{00000000-0005-0000-0000-0000B0180000}"/>
    <cellStyle name="Output 2 3 6 4" xfId="3986" xr:uid="{00000000-0005-0000-0000-0000B1180000}"/>
    <cellStyle name="Output 2 3 7" xfId="1758" xr:uid="{00000000-0005-0000-0000-0000B2180000}"/>
    <cellStyle name="Output 2 3 7 2" xfId="6265" xr:uid="{00000000-0005-0000-0000-0000B3180000}"/>
    <cellStyle name="Output 2 3 7 3" xfId="8163" xr:uid="{00000000-0005-0000-0000-0000B4180000}"/>
    <cellStyle name="Output 2 3 7 4" xfId="3987" xr:uid="{00000000-0005-0000-0000-0000B5180000}"/>
    <cellStyle name="Output 2 3 8" xfId="1759" xr:uid="{00000000-0005-0000-0000-0000B6180000}"/>
    <cellStyle name="Output 2 3 8 2" xfId="6266" xr:uid="{00000000-0005-0000-0000-0000B7180000}"/>
    <cellStyle name="Output 2 3 8 3" xfId="8164" xr:uid="{00000000-0005-0000-0000-0000B8180000}"/>
    <cellStyle name="Output 2 3 8 4" xfId="3988" xr:uid="{00000000-0005-0000-0000-0000B9180000}"/>
    <cellStyle name="Output 2 3 9" xfId="1760" xr:uid="{00000000-0005-0000-0000-0000BA180000}"/>
    <cellStyle name="Output 2 3 9 2" xfId="6267" xr:uid="{00000000-0005-0000-0000-0000BB180000}"/>
    <cellStyle name="Output 2 3 9 3" xfId="8165" xr:uid="{00000000-0005-0000-0000-0000BC180000}"/>
    <cellStyle name="Output 2 3 9 4" xfId="3989" xr:uid="{00000000-0005-0000-0000-0000BD180000}"/>
    <cellStyle name="Output 2 30" xfId="1761" xr:uid="{00000000-0005-0000-0000-0000BE180000}"/>
    <cellStyle name="Output 2 30 2" xfId="6268" xr:uid="{00000000-0005-0000-0000-0000BF180000}"/>
    <cellStyle name="Output 2 30 3" xfId="8166" xr:uid="{00000000-0005-0000-0000-0000C0180000}"/>
    <cellStyle name="Output 2 30 4" xfId="3990" xr:uid="{00000000-0005-0000-0000-0000C1180000}"/>
    <cellStyle name="Output 2 31" xfId="1762" xr:uid="{00000000-0005-0000-0000-0000C2180000}"/>
    <cellStyle name="Output 2 31 2" xfId="6269" xr:uid="{00000000-0005-0000-0000-0000C3180000}"/>
    <cellStyle name="Output 2 31 3" xfId="8167" xr:uid="{00000000-0005-0000-0000-0000C4180000}"/>
    <cellStyle name="Output 2 31 4" xfId="3991" xr:uid="{00000000-0005-0000-0000-0000C5180000}"/>
    <cellStyle name="Output 2 32" xfId="1763" xr:uid="{00000000-0005-0000-0000-0000C6180000}"/>
    <cellStyle name="Output 2 32 2" xfId="6270" xr:uid="{00000000-0005-0000-0000-0000C7180000}"/>
    <cellStyle name="Output 2 32 3" xfId="8168" xr:uid="{00000000-0005-0000-0000-0000C8180000}"/>
    <cellStyle name="Output 2 32 4" xfId="3992" xr:uid="{00000000-0005-0000-0000-0000C9180000}"/>
    <cellStyle name="Output 2 33" xfId="1764" xr:uid="{00000000-0005-0000-0000-0000CA180000}"/>
    <cellStyle name="Output 2 33 2" xfId="6271" xr:uid="{00000000-0005-0000-0000-0000CB180000}"/>
    <cellStyle name="Output 2 33 3" xfId="8169" xr:uid="{00000000-0005-0000-0000-0000CC180000}"/>
    <cellStyle name="Output 2 33 4" xfId="3993" xr:uid="{00000000-0005-0000-0000-0000CD180000}"/>
    <cellStyle name="Output 2 34" xfId="1765" xr:uid="{00000000-0005-0000-0000-0000CE180000}"/>
    <cellStyle name="Output 2 34 2" xfId="6272" xr:uid="{00000000-0005-0000-0000-0000CF180000}"/>
    <cellStyle name="Output 2 34 3" xfId="8170" xr:uid="{00000000-0005-0000-0000-0000D0180000}"/>
    <cellStyle name="Output 2 34 4" xfId="3994" xr:uid="{00000000-0005-0000-0000-0000D1180000}"/>
    <cellStyle name="Output 2 35" xfId="1766" xr:uid="{00000000-0005-0000-0000-0000D2180000}"/>
    <cellStyle name="Output 2 35 2" xfId="6273" xr:uid="{00000000-0005-0000-0000-0000D3180000}"/>
    <cellStyle name="Output 2 35 3" xfId="8171" xr:uid="{00000000-0005-0000-0000-0000D4180000}"/>
    <cellStyle name="Output 2 35 4" xfId="3995" xr:uid="{00000000-0005-0000-0000-0000D5180000}"/>
    <cellStyle name="Output 2 36" xfId="1767" xr:uid="{00000000-0005-0000-0000-0000D6180000}"/>
    <cellStyle name="Output 2 36 2" xfId="6274" xr:uid="{00000000-0005-0000-0000-0000D7180000}"/>
    <cellStyle name="Output 2 36 3" xfId="8172" xr:uid="{00000000-0005-0000-0000-0000D8180000}"/>
    <cellStyle name="Output 2 36 4" xfId="3996" xr:uid="{00000000-0005-0000-0000-0000D9180000}"/>
    <cellStyle name="Output 2 37" xfId="1768" xr:uid="{00000000-0005-0000-0000-0000DA180000}"/>
    <cellStyle name="Output 2 37 2" xfId="6275" xr:uid="{00000000-0005-0000-0000-0000DB180000}"/>
    <cellStyle name="Output 2 37 3" xfId="8173" xr:uid="{00000000-0005-0000-0000-0000DC180000}"/>
    <cellStyle name="Output 2 37 4" xfId="3997" xr:uid="{00000000-0005-0000-0000-0000DD180000}"/>
    <cellStyle name="Output 2 38" xfId="6069" xr:uid="{00000000-0005-0000-0000-0000DE180000}"/>
    <cellStyle name="Output 2 39" xfId="7967" xr:uid="{00000000-0005-0000-0000-0000DF180000}"/>
    <cellStyle name="Output 2 4" xfId="1769" xr:uid="{00000000-0005-0000-0000-0000E0180000}"/>
    <cellStyle name="Output 2 4 10" xfId="1770" xr:uid="{00000000-0005-0000-0000-0000E1180000}"/>
    <cellStyle name="Output 2 4 10 2" xfId="6277" xr:uid="{00000000-0005-0000-0000-0000E2180000}"/>
    <cellStyle name="Output 2 4 10 3" xfId="8175" xr:uid="{00000000-0005-0000-0000-0000E3180000}"/>
    <cellStyle name="Output 2 4 10 4" xfId="3999" xr:uid="{00000000-0005-0000-0000-0000E4180000}"/>
    <cellStyle name="Output 2 4 11" xfId="1771" xr:uid="{00000000-0005-0000-0000-0000E5180000}"/>
    <cellStyle name="Output 2 4 11 2" xfId="6278" xr:uid="{00000000-0005-0000-0000-0000E6180000}"/>
    <cellStyle name="Output 2 4 11 3" xfId="8176" xr:uid="{00000000-0005-0000-0000-0000E7180000}"/>
    <cellStyle name="Output 2 4 11 4" xfId="4000" xr:uid="{00000000-0005-0000-0000-0000E8180000}"/>
    <cellStyle name="Output 2 4 12" xfId="1772" xr:uid="{00000000-0005-0000-0000-0000E9180000}"/>
    <cellStyle name="Output 2 4 12 2" xfId="6279" xr:uid="{00000000-0005-0000-0000-0000EA180000}"/>
    <cellStyle name="Output 2 4 12 3" xfId="8177" xr:uid="{00000000-0005-0000-0000-0000EB180000}"/>
    <cellStyle name="Output 2 4 12 4" xfId="4001" xr:uid="{00000000-0005-0000-0000-0000EC180000}"/>
    <cellStyle name="Output 2 4 13" xfId="1773" xr:uid="{00000000-0005-0000-0000-0000ED180000}"/>
    <cellStyle name="Output 2 4 13 2" xfId="6280" xr:uid="{00000000-0005-0000-0000-0000EE180000}"/>
    <cellStyle name="Output 2 4 13 3" xfId="8178" xr:uid="{00000000-0005-0000-0000-0000EF180000}"/>
    <cellStyle name="Output 2 4 13 4" xfId="4002" xr:uid="{00000000-0005-0000-0000-0000F0180000}"/>
    <cellStyle name="Output 2 4 14" xfId="1774" xr:uid="{00000000-0005-0000-0000-0000F1180000}"/>
    <cellStyle name="Output 2 4 14 2" xfId="6281" xr:uid="{00000000-0005-0000-0000-0000F2180000}"/>
    <cellStyle name="Output 2 4 14 3" xfId="8179" xr:uid="{00000000-0005-0000-0000-0000F3180000}"/>
    <cellStyle name="Output 2 4 14 4" xfId="4003" xr:uid="{00000000-0005-0000-0000-0000F4180000}"/>
    <cellStyle name="Output 2 4 15" xfId="1775" xr:uid="{00000000-0005-0000-0000-0000F5180000}"/>
    <cellStyle name="Output 2 4 15 2" xfId="6282" xr:uid="{00000000-0005-0000-0000-0000F6180000}"/>
    <cellStyle name="Output 2 4 15 3" xfId="8180" xr:uid="{00000000-0005-0000-0000-0000F7180000}"/>
    <cellStyle name="Output 2 4 15 4" xfId="4004" xr:uid="{00000000-0005-0000-0000-0000F8180000}"/>
    <cellStyle name="Output 2 4 16" xfId="1776" xr:uid="{00000000-0005-0000-0000-0000F9180000}"/>
    <cellStyle name="Output 2 4 16 2" xfId="6283" xr:uid="{00000000-0005-0000-0000-0000FA180000}"/>
    <cellStyle name="Output 2 4 16 3" xfId="8181" xr:uid="{00000000-0005-0000-0000-0000FB180000}"/>
    <cellStyle name="Output 2 4 16 4" xfId="4005" xr:uid="{00000000-0005-0000-0000-0000FC180000}"/>
    <cellStyle name="Output 2 4 17" xfId="1777" xr:uid="{00000000-0005-0000-0000-0000FD180000}"/>
    <cellStyle name="Output 2 4 17 2" xfId="6284" xr:uid="{00000000-0005-0000-0000-0000FE180000}"/>
    <cellStyle name="Output 2 4 17 3" xfId="8182" xr:uid="{00000000-0005-0000-0000-0000FF180000}"/>
    <cellStyle name="Output 2 4 17 4" xfId="4006" xr:uid="{00000000-0005-0000-0000-000000190000}"/>
    <cellStyle name="Output 2 4 18" xfId="1778" xr:uid="{00000000-0005-0000-0000-000001190000}"/>
    <cellStyle name="Output 2 4 18 2" xfId="6285" xr:uid="{00000000-0005-0000-0000-000002190000}"/>
    <cellStyle name="Output 2 4 18 3" xfId="8183" xr:uid="{00000000-0005-0000-0000-000003190000}"/>
    <cellStyle name="Output 2 4 18 4" xfId="4007" xr:uid="{00000000-0005-0000-0000-000004190000}"/>
    <cellStyle name="Output 2 4 19" xfId="1779" xr:uid="{00000000-0005-0000-0000-000005190000}"/>
    <cellStyle name="Output 2 4 19 2" xfId="6286" xr:uid="{00000000-0005-0000-0000-000006190000}"/>
    <cellStyle name="Output 2 4 19 3" xfId="8184" xr:uid="{00000000-0005-0000-0000-000007190000}"/>
    <cellStyle name="Output 2 4 19 4" xfId="4008" xr:uid="{00000000-0005-0000-0000-000008190000}"/>
    <cellStyle name="Output 2 4 2" xfId="1780" xr:uid="{00000000-0005-0000-0000-000009190000}"/>
    <cellStyle name="Output 2 4 2 2" xfId="6287" xr:uid="{00000000-0005-0000-0000-00000A190000}"/>
    <cellStyle name="Output 2 4 2 3" xfId="8185" xr:uid="{00000000-0005-0000-0000-00000B190000}"/>
    <cellStyle name="Output 2 4 2 4" xfId="4009" xr:uid="{00000000-0005-0000-0000-00000C190000}"/>
    <cellStyle name="Output 2 4 20" xfId="1781" xr:uid="{00000000-0005-0000-0000-00000D190000}"/>
    <cellStyle name="Output 2 4 20 2" xfId="6288" xr:uid="{00000000-0005-0000-0000-00000E190000}"/>
    <cellStyle name="Output 2 4 20 3" xfId="8186" xr:uid="{00000000-0005-0000-0000-00000F190000}"/>
    <cellStyle name="Output 2 4 20 4" xfId="4010" xr:uid="{00000000-0005-0000-0000-000010190000}"/>
    <cellStyle name="Output 2 4 21" xfId="1782" xr:uid="{00000000-0005-0000-0000-000011190000}"/>
    <cellStyle name="Output 2 4 21 2" xfId="6289" xr:uid="{00000000-0005-0000-0000-000012190000}"/>
    <cellStyle name="Output 2 4 21 3" xfId="8187" xr:uid="{00000000-0005-0000-0000-000013190000}"/>
    <cellStyle name="Output 2 4 21 4" xfId="4011" xr:uid="{00000000-0005-0000-0000-000014190000}"/>
    <cellStyle name="Output 2 4 22" xfId="1783" xr:uid="{00000000-0005-0000-0000-000015190000}"/>
    <cellStyle name="Output 2 4 22 2" xfId="6290" xr:uid="{00000000-0005-0000-0000-000016190000}"/>
    <cellStyle name="Output 2 4 22 3" xfId="8188" xr:uid="{00000000-0005-0000-0000-000017190000}"/>
    <cellStyle name="Output 2 4 22 4" xfId="4012" xr:uid="{00000000-0005-0000-0000-000018190000}"/>
    <cellStyle name="Output 2 4 23" xfId="1784" xr:uid="{00000000-0005-0000-0000-000019190000}"/>
    <cellStyle name="Output 2 4 23 2" xfId="6291" xr:uid="{00000000-0005-0000-0000-00001A190000}"/>
    <cellStyle name="Output 2 4 23 3" xfId="8189" xr:uid="{00000000-0005-0000-0000-00001B190000}"/>
    <cellStyle name="Output 2 4 23 4" xfId="4013" xr:uid="{00000000-0005-0000-0000-00001C190000}"/>
    <cellStyle name="Output 2 4 24" xfId="6276" xr:uid="{00000000-0005-0000-0000-00001D190000}"/>
    <cellStyle name="Output 2 4 25" xfId="8174" xr:uid="{00000000-0005-0000-0000-00001E190000}"/>
    <cellStyle name="Output 2 4 26" xfId="3998" xr:uid="{00000000-0005-0000-0000-00001F190000}"/>
    <cellStyle name="Output 2 4 3" xfId="1785" xr:uid="{00000000-0005-0000-0000-000020190000}"/>
    <cellStyle name="Output 2 4 3 2" xfId="6292" xr:uid="{00000000-0005-0000-0000-000021190000}"/>
    <cellStyle name="Output 2 4 3 3" xfId="8190" xr:uid="{00000000-0005-0000-0000-000022190000}"/>
    <cellStyle name="Output 2 4 3 4" xfId="4014" xr:uid="{00000000-0005-0000-0000-000023190000}"/>
    <cellStyle name="Output 2 4 4" xfId="1786" xr:uid="{00000000-0005-0000-0000-000024190000}"/>
    <cellStyle name="Output 2 4 4 2" xfId="6293" xr:uid="{00000000-0005-0000-0000-000025190000}"/>
    <cellStyle name="Output 2 4 4 3" xfId="8191" xr:uid="{00000000-0005-0000-0000-000026190000}"/>
    <cellStyle name="Output 2 4 4 4" xfId="4015" xr:uid="{00000000-0005-0000-0000-000027190000}"/>
    <cellStyle name="Output 2 4 5" xfId="1787" xr:uid="{00000000-0005-0000-0000-000028190000}"/>
    <cellStyle name="Output 2 4 5 2" xfId="6294" xr:uid="{00000000-0005-0000-0000-000029190000}"/>
    <cellStyle name="Output 2 4 5 3" xfId="8192" xr:uid="{00000000-0005-0000-0000-00002A190000}"/>
    <cellStyle name="Output 2 4 5 4" xfId="4016" xr:uid="{00000000-0005-0000-0000-00002B190000}"/>
    <cellStyle name="Output 2 4 6" xfId="1788" xr:uid="{00000000-0005-0000-0000-00002C190000}"/>
    <cellStyle name="Output 2 4 6 2" xfId="6295" xr:uid="{00000000-0005-0000-0000-00002D190000}"/>
    <cellStyle name="Output 2 4 6 3" xfId="8193" xr:uid="{00000000-0005-0000-0000-00002E190000}"/>
    <cellStyle name="Output 2 4 6 4" xfId="4017" xr:uid="{00000000-0005-0000-0000-00002F190000}"/>
    <cellStyle name="Output 2 4 7" xfId="1789" xr:uid="{00000000-0005-0000-0000-000030190000}"/>
    <cellStyle name="Output 2 4 7 2" xfId="6296" xr:uid="{00000000-0005-0000-0000-000031190000}"/>
    <cellStyle name="Output 2 4 7 3" xfId="8194" xr:uid="{00000000-0005-0000-0000-000032190000}"/>
    <cellStyle name="Output 2 4 7 4" xfId="4018" xr:uid="{00000000-0005-0000-0000-000033190000}"/>
    <cellStyle name="Output 2 4 8" xfId="1790" xr:uid="{00000000-0005-0000-0000-000034190000}"/>
    <cellStyle name="Output 2 4 8 2" xfId="6297" xr:uid="{00000000-0005-0000-0000-000035190000}"/>
    <cellStyle name="Output 2 4 8 3" xfId="8195" xr:uid="{00000000-0005-0000-0000-000036190000}"/>
    <cellStyle name="Output 2 4 8 4" xfId="4019" xr:uid="{00000000-0005-0000-0000-000037190000}"/>
    <cellStyle name="Output 2 4 9" xfId="1791" xr:uid="{00000000-0005-0000-0000-000038190000}"/>
    <cellStyle name="Output 2 4 9 2" xfId="6298" xr:uid="{00000000-0005-0000-0000-000039190000}"/>
    <cellStyle name="Output 2 4 9 3" xfId="8196" xr:uid="{00000000-0005-0000-0000-00003A190000}"/>
    <cellStyle name="Output 2 4 9 4" xfId="4020" xr:uid="{00000000-0005-0000-0000-00003B190000}"/>
    <cellStyle name="Output 2 40" xfId="3791" xr:uid="{00000000-0005-0000-0000-00003C190000}"/>
    <cellStyle name="Output 2 5" xfId="1792" xr:uid="{00000000-0005-0000-0000-00003D190000}"/>
    <cellStyle name="Output 2 5 10" xfId="1793" xr:uid="{00000000-0005-0000-0000-00003E190000}"/>
    <cellStyle name="Output 2 5 10 2" xfId="6300" xr:uid="{00000000-0005-0000-0000-00003F190000}"/>
    <cellStyle name="Output 2 5 10 3" xfId="8198" xr:uid="{00000000-0005-0000-0000-000040190000}"/>
    <cellStyle name="Output 2 5 10 4" xfId="4022" xr:uid="{00000000-0005-0000-0000-000041190000}"/>
    <cellStyle name="Output 2 5 11" xfId="1794" xr:uid="{00000000-0005-0000-0000-000042190000}"/>
    <cellStyle name="Output 2 5 11 2" xfId="6301" xr:uid="{00000000-0005-0000-0000-000043190000}"/>
    <cellStyle name="Output 2 5 11 3" xfId="8199" xr:uid="{00000000-0005-0000-0000-000044190000}"/>
    <cellStyle name="Output 2 5 11 4" xfId="4023" xr:uid="{00000000-0005-0000-0000-000045190000}"/>
    <cellStyle name="Output 2 5 12" xfId="1795" xr:uid="{00000000-0005-0000-0000-000046190000}"/>
    <cellStyle name="Output 2 5 12 2" xfId="6302" xr:uid="{00000000-0005-0000-0000-000047190000}"/>
    <cellStyle name="Output 2 5 12 3" xfId="8200" xr:uid="{00000000-0005-0000-0000-000048190000}"/>
    <cellStyle name="Output 2 5 12 4" xfId="4024" xr:uid="{00000000-0005-0000-0000-000049190000}"/>
    <cellStyle name="Output 2 5 13" xfId="1796" xr:uid="{00000000-0005-0000-0000-00004A190000}"/>
    <cellStyle name="Output 2 5 13 2" xfId="6303" xr:uid="{00000000-0005-0000-0000-00004B190000}"/>
    <cellStyle name="Output 2 5 13 3" xfId="8201" xr:uid="{00000000-0005-0000-0000-00004C190000}"/>
    <cellStyle name="Output 2 5 13 4" xfId="4025" xr:uid="{00000000-0005-0000-0000-00004D190000}"/>
    <cellStyle name="Output 2 5 14" xfId="1797" xr:uid="{00000000-0005-0000-0000-00004E190000}"/>
    <cellStyle name="Output 2 5 14 2" xfId="6304" xr:uid="{00000000-0005-0000-0000-00004F190000}"/>
    <cellStyle name="Output 2 5 14 3" xfId="8202" xr:uid="{00000000-0005-0000-0000-000050190000}"/>
    <cellStyle name="Output 2 5 14 4" xfId="4026" xr:uid="{00000000-0005-0000-0000-000051190000}"/>
    <cellStyle name="Output 2 5 15" xfId="1798" xr:uid="{00000000-0005-0000-0000-000052190000}"/>
    <cellStyle name="Output 2 5 15 2" xfId="6305" xr:uid="{00000000-0005-0000-0000-000053190000}"/>
    <cellStyle name="Output 2 5 15 3" xfId="8203" xr:uid="{00000000-0005-0000-0000-000054190000}"/>
    <cellStyle name="Output 2 5 15 4" xfId="4027" xr:uid="{00000000-0005-0000-0000-000055190000}"/>
    <cellStyle name="Output 2 5 16" xfId="1799" xr:uid="{00000000-0005-0000-0000-000056190000}"/>
    <cellStyle name="Output 2 5 16 2" xfId="6306" xr:uid="{00000000-0005-0000-0000-000057190000}"/>
    <cellStyle name="Output 2 5 16 3" xfId="8204" xr:uid="{00000000-0005-0000-0000-000058190000}"/>
    <cellStyle name="Output 2 5 16 4" xfId="4028" xr:uid="{00000000-0005-0000-0000-000059190000}"/>
    <cellStyle name="Output 2 5 17" xfId="1800" xr:uid="{00000000-0005-0000-0000-00005A190000}"/>
    <cellStyle name="Output 2 5 17 2" xfId="6307" xr:uid="{00000000-0005-0000-0000-00005B190000}"/>
    <cellStyle name="Output 2 5 17 3" xfId="8205" xr:uid="{00000000-0005-0000-0000-00005C190000}"/>
    <cellStyle name="Output 2 5 17 4" xfId="4029" xr:uid="{00000000-0005-0000-0000-00005D190000}"/>
    <cellStyle name="Output 2 5 18" xfId="1801" xr:uid="{00000000-0005-0000-0000-00005E190000}"/>
    <cellStyle name="Output 2 5 18 2" xfId="6308" xr:uid="{00000000-0005-0000-0000-00005F190000}"/>
    <cellStyle name="Output 2 5 18 3" xfId="8206" xr:uid="{00000000-0005-0000-0000-000060190000}"/>
    <cellStyle name="Output 2 5 18 4" xfId="4030" xr:uid="{00000000-0005-0000-0000-000061190000}"/>
    <cellStyle name="Output 2 5 19" xfId="1802" xr:uid="{00000000-0005-0000-0000-000062190000}"/>
    <cellStyle name="Output 2 5 19 2" xfId="6309" xr:uid="{00000000-0005-0000-0000-000063190000}"/>
    <cellStyle name="Output 2 5 19 3" xfId="8207" xr:uid="{00000000-0005-0000-0000-000064190000}"/>
    <cellStyle name="Output 2 5 19 4" xfId="4031" xr:uid="{00000000-0005-0000-0000-000065190000}"/>
    <cellStyle name="Output 2 5 2" xfId="1803" xr:uid="{00000000-0005-0000-0000-000066190000}"/>
    <cellStyle name="Output 2 5 2 2" xfId="6310" xr:uid="{00000000-0005-0000-0000-000067190000}"/>
    <cellStyle name="Output 2 5 2 3" xfId="8208" xr:uid="{00000000-0005-0000-0000-000068190000}"/>
    <cellStyle name="Output 2 5 2 4" xfId="4032" xr:uid="{00000000-0005-0000-0000-000069190000}"/>
    <cellStyle name="Output 2 5 20" xfId="1804" xr:uid="{00000000-0005-0000-0000-00006A190000}"/>
    <cellStyle name="Output 2 5 20 2" xfId="6311" xr:uid="{00000000-0005-0000-0000-00006B190000}"/>
    <cellStyle name="Output 2 5 20 3" xfId="8209" xr:uid="{00000000-0005-0000-0000-00006C190000}"/>
    <cellStyle name="Output 2 5 20 4" xfId="4033" xr:uid="{00000000-0005-0000-0000-00006D190000}"/>
    <cellStyle name="Output 2 5 21" xfId="1805" xr:uid="{00000000-0005-0000-0000-00006E190000}"/>
    <cellStyle name="Output 2 5 21 2" xfId="6312" xr:uid="{00000000-0005-0000-0000-00006F190000}"/>
    <cellStyle name="Output 2 5 21 3" xfId="8210" xr:uid="{00000000-0005-0000-0000-000070190000}"/>
    <cellStyle name="Output 2 5 21 4" xfId="4034" xr:uid="{00000000-0005-0000-0000-000071190000}"/>
    <cellStyle name="Output 2 5 22" xfId="1806" xr:uid="{00000000-0005-0000-0000-000072190000}"/>
    <cellStyle name="Output 2 5 22 2" xfId="6313" xr:uid="{00000000-0005-0000-0000-000073190000}"/>
    <cellStyle name="Output 2 5 22 3" xfId="8211" xr:uid="{00000000-0005-0000-0000-000074190000}"/>
    <cellStyle name="Output 2 5 22 4" xfId="4035" xr:uid="{00000000-0005-0000-0000-000075190000}"/>
    <cellStyle name="Output 2 5 23" xfId="1807" xr:uid="{00000000-0005-0000-0000-000076190000}"/>
    <cellStyle name="Output 2 5 23 2" xfId="6314" xr:uid="{00000000-0005-0000-0000-000077190000}"/>
    <cellStyle name="Output 2 5 23 3" xfId="8212" xr:uid="{00000000-0005-0000-0000-000078190000}"/>
    <cellStyle name="Output 2 5 23 4" xfId="4036" xr:uid="{00000000-0005-0000-0000-000079190000}"/>
    <cellStyle name="Output 2 5 24" xfId="6299" xr:uid="{00000000-0005-0000-0000-00007A190000}"/>
    <cellStyle name="Output 2 5 25" xfId="8197" xr:uid="{00000000-0005-0000-0000-00007B190000}"/>
    <cellStyle name="Output 2 5 26" xfId="4021" xr:uid="{00000000-0005-0000-0000-00007C190000}"/>
    <cellStyle name="Output 2 5 3" xfId="1808" xr:uid="{00000000-0005-0000-0000-00007D190000}"/>
    <cellStyle name="Output 2 5 3 2" xfId="6315" xr:uid="{00000000-0005-0000-0000-00007E190000}"/>
    <cellStyle name="Output 2 5 3 3" xfId="8213" xr:uid="{00000000-0005-0000-0000-00007F190000}"/>
    <cellStyle name="Output 2 5 3 4" xfId="4037" xr:uid="{00000000-0005-0000-0000-000080190000}"/>
    <cellStyle name="Output 2 5 4" xfId="1809" xr:uid="{00000000-0005-0000-0000-000081190000}"/>
    <cellStyle name="Output 2 5 4 2" xfId="6316" xr:uid="{00000000-0005-0000-0000-000082190000}"/>
    <cellStyle name="Output 2 5 4 3" xfId="8214" xr:uid="{00000000-0005-0000-0000-000083190000}"/>
    <cellStyle name="Output 2 5 4 4" xfId="4038" xr:uid="{00000000-0005-0000-0000-000084190000}"/>
    <cellStyle name="Output 2 5 5" xfId="1810" xr:uid="{00000000-0005-0000-0000-000085190000}"/>
    <cellStyle name="Output 2 5 5 2" xfId="6317" xr:uid="{00000000-0005-0000-0000-000086190000}"/>
    <cellStyle name="Output 2 5 5 3" xfId="8215" xr:uid="{00000000-0005-0000-0000-000087190000}"/>
    <cellStyle name="Output 2 5 5 4" xfId="4039" xr:uid="{00000000-0005-0000-0000-000088190000}"/>
    <cellStyle name="Output 2 5 6" xfId="1811" xr:uid="{00000000-0005-0000-0000-000089190000}"/>
    <cellStyle name="Output 2 5 6 2" xfId="6318" xr:uid="{00000000-0005-0000-0000-00008A190000}"/>
    <cellStyle name="Output 2 5 6 3" xfId="8216" xr:uid="{00000000-0005-0000-0000-00008B190000}"/>
    <cellStyle name="Output 2 5 6 4" xfId="4040" xr:uid="{00000000-0005-0000-0000-00008C190000}"/>
    <cellStyle name="Output 2 5 7" xfId="1812" xr:uid="{00000000-0005-0000-0000-00008D190000}"/>
    <cellStyle name="Output 2 5 7 2" xfId="6319" xr:uid="{00000000-0005-0000-0000-00008E190000}"/>
    <cellStyle name="Output 2 5 7 3" xfId="8217" xr:uid="{00000000-0005-0000-0000-00008F190000}"/>
    <cellStyle name="Output 2 5 7 4" xfId="4041" xr:uid="{00000000-0005-0000-0000-000090190000}"/>
    <cellStyle name="Output 2 5 8" xfId="1813" xr:uid="{00000000-0005-0000-0000-000091190000}"/>
    <cellStyle name="Output 2 5 8 2" xfId="6320" xr:uid="{00000000-0005-0000-0000-000092190000}"/>
    <cellStyle name="Output 2 5 8 3" xfId="8218" xr:uid="{00000000-0005-0000-0000-000093190000}"/>
    <cellStyle name="Output 2 5 8 4" xfId="4042" xr:uid="{00000000-0005-0000-0000-000094190000}"/>
    <cellStyle name="Output 2 5 9" xfId="1814" xr:uid="{00000000-0005-0000-0000-000095190000}"/>
    <cellStyle name="Output 2 5 9 2" xfId="6321" xr:uid="{00000000-0005-0000-0000-000096190000}"/>
    <cellStyle name="Output 2 5 9 3" xfId="8219" xr:uid="{00000000-0005-0000-0000-000097190000}"/>
    <cellStyle name="Output 2 5 9 4" xfId="4043" xr:uid="{00000000-0005-0000-0000-000098190000}"/>
    <cellStyle name="Output 2 6" xfId="1815" xr:uid="{00000000-0005-0000-0000-000099190000}"/>
    <cellStyle name="Output 2 6 10" xfId="1816" xr:uid="{00000000-0005-0000-0000-00009A190000}"/>
    <cellStyle name="Output 2 6 10 2" xfId="6323" xr:uid="{00000000-0005-0000-0000-00009B190000}"/>
    <cellStyle name="Output 2 6 10 3" xfId="8221" xr:uid="{00000000-0005-0000-0000-00009C190000}"/>
    <cellStyle name="Output 2 6 10 4" xfId="4045" xr:uid="{00000000-0005-0000-0000-00009D190000}"/>
    <cellStyle name="Output 2 6 11" xfId="1817" xr:uid="{00000000-0005-0000-0000-00009E190000}"/>
    <cellStyle name="Output 2 6 11 2" xfId="6324" xr:uid="{00000000-0005-0000-0000-00009F190000}"/>
    <cellStyle name="Output 2 6 11 3" xfId="8222" xr:uid="{00000000-0005-0000-0000-0000A0190000}"/>
    <cellStyle name="Output 2 6 11 4" xfId="4046" xr:uid="{00000000-0005-0000-0000-0000A1190000}"/>
    <cellStyle name="Output 2 6 12" xfId="1818" xr:uid="{00000000-0005-0000-0000-0000A2190000}"/>
    <cellStyle name="Output 2 6 12 2" xfId="6325" xr:uid="{00000000-0005-0000-0000-0000A3190000}"/>
    <cellStyle name="Output 2 6 12 3" xfId="8223" xr:uid="{00000000-0005-0000-0000-0000A4190000}"/>
    <cellStyle name="Output 2 6 12 4" xfId="4047" xr:uid="{00000000-0005-0000-0000-0000A5190000}"/>
    <cellStyle name="Output 2 6 13" xfId="1819" xr:uid="{00000000-0005-0000-0000-0000A6190000}"/>
    <cellStyle name="Output 2 6 13 2" xfId="6326" xr:uid="{00000000-0005-0000-0000-0000A7190000}"/>
    <cellStyle name="Output 2 6 13 3" xfId="8224" xr:uid="{00000000-0005-0000-0000-0000A8190000}"/>
    <cellStyle name="Output 2 6 13 4" xfId="4048" xr:uid="{00000000-0005-0000-0000-0000A9190000}"/>
    <cellStyle name="Output 2 6 14" xfId="1820" xr:uid="{00000000-0005-0000-0000-0000AA190000}"/>
    <cellStyle name="Output 2 6 14 2" xfId="6327" xr:uid="{00000000-0005-0000-0000-0000AB190000}"/>
    <cellStyle name="Output 2 6 14 3" xfId="8225" xr:uid="{00000000-0005-0000-0000-0000AC190000}"/>
    <cellStyle name="Output 2 6 14 4" xfId="4049" xr:uid="{00000000-0005-0000-0000-0000AD190000}"/>
    <cellStyle name="Output 2 6 15" xfId="1821" xr:uid="{00000000-0005-0000-0000-0000AE190000}"/>
    <cellStyle name="Output 2 6 15 2" xfId="6328" xr:uid="{00000000-0005-0000-0000-0000AF190000}"/>
    <cellStyle name="Output 2 6 15 3" xfId="8226" xr:uid="{00000000-0005-0000-0000-0000B0190000}"/>
    <cellStyle name="Output 2 6 15 4" xfId="4050" xr:uid="{00000000-0005-0000-0000-0000B1190000}"/>
    <cellStyle name="Output 2 6 16" xfId="1822" xr:uid="{00000000-0005-0000-0000-0000B2190000}"/>
    <cellStyle name="Output 2 6 16 2" xfId="6329" xr:uid="{00000000-0005-0000-0000-0000B3190000}"/>
    <cellStyle name="Output 2 6 16 3" xfId="8227" xr:uid="{00000000-0005-0000-0000-0000B4190000}"/>
    <cellStyle name="Output 2 6 16 4" xfId="4051" xr:uid="{00000000-0005-0000-0000-0000B5190000}"/>
    <cellStyle name="Output 2 6 17" xfId="1823" xr:uid="{00000000-0005-0000-0000-0000B6190000}"/>
    <cellStyle name="Output 2 6 17 2" xfId="6330" xr:uid="{00000000-0005-0000-0000-0000B7190000}"/>
    <cellStyle name="Output 2 6 17 3" xfId="8228" xr:uid="{00000000-0005-0000-0000-0000B8190000}"/>
    <cellStyle name="Output 2 6 17 4" xfId="4052" xr:uid="{00000000-0005-0000-0000-0000B9190000}"/>
    <cellStyle name="Output 2 6 18" xfId="1824" xr:uid="{00000000-0005-0000-0000-0000BA190000}"/>
    <cellStyle name="Output 2 6 18 2" xfId="6331" xr:uid="{00000000-0005-0000-0000-0000BB190000}"/>
    <cellStyle name="Output 2 6 18 3" xfId="8229" xr:uid="{00000000-0005-0000-0000-0000BC190000}"/>
    <cellStyle name="Output 2 6 18 4" xfId="4053" xr:uid="{00000000-0005-0000-0000-0000BD190000}"/>
    <cellStyle name="Output 2 6 19" xfId="1825" xr:uid="{00000000-0005-0000-0000-0000BE190000}"/>
    <cellStyle name="Output 2 6 19 2" xfId="6332" xr:uid="{00000000-0005-0000-0000-0000BF190000}"/>
    <cellStyle name="Output 2 6 19 3" xfId="8230" xr:uid="{00000000-0005-0000-0000-0000C0190000}"/>
    <cellStyle name="Output 2 6 19 4" xfId="4054" xr:uid="{00000000-0005-0000-0000-0000C1190000}"/>
    <cellStyle name="Output 2 6 2" xfId="1826" xr:uid="{00000000-0005-0000-0000-0000C2190000}"/>
    <cellStyle name="Output 2 6 2 2" xfId="6333" xr:uid="{00000000-0005-0000-0000-0000C3190000}"/>
    <cellStyle name="Output 2 6 2 3" xfId="8231" xr:uid="{00000000-0005-0000-0000-0000C4190000}"/>
    <cellStyle name="Output 2 6 2 4" xfId="4055" xr:uid="{00000000-0005-0000-0000-0000C5190000}"/>
    <cellStyle name="Output 2 6 20" xfId="1827" xr:uid="{00000000-0005-0000-0000-0000C6190000}"/>
    <cellStyle name="Output 2 6 20 2" xfId="6334" xr:uid="{00000000-0005-0000-0000-0000C7190000}"/>
    <cellStyle name="Output 2 6 20 3" xfId="8232" xr:uid="{00000000-0005-0000-0000-0000C8190000}"/>
    <cellStyle name="Output 2 6 20 4" xfId="4056" xr:uid="{00000000-0005-0000-0000-0000C9190000}"/>
    <cellStyle name="Output 2 6 21" xfId="1828" xr:uid="{00000000-0005-0000-0000-0000CA190000}"/>
    <cellStyle name="Output 2 6 21 2" xfId="6335" xr:uid="{00000000-0005-0000-0000-0000CB190000}"/>
    <cellStyle name="Output 2 6 21 3" xfId="8233" xr:uid="{00000000-0005-0000-0000-0000CC190000}"/>
    <cellStyle name="Output 2 6 21 4" xfId="4057" xr:uid="{00000000-0005-0000-0000-0000CD190000}"/>
    <cellStyle name="Output 2 6 22" xfId="1829" xr:uid="{00000000-0005-0000-0000-0000CE190000}"/>
    <cellStyle name="Output 2 6 22 2" xfId="6336" xr:uid="{00000000-0005-0000-0000-0000CF190000}"/>
    <cellStyle name="Output 2 6 22 3" xfId="8234" xr:uid="{00000000-0005-0000-0000-0000D0190000}"/>
    <cellStyle name="Output 2 6 22 4" xfId="4058" xr:uid="{00000000-0005-0000-0000-0000D1190000}"/>
    <cellStyle name="Output 2 6 23" xfId="1830" xr:uid="{00000000-0005-0000-0000-0000D2190000}"/>
    <cellStyle name="Output 2 6 23 2" xfId="6337" xr:uid="{00000000-0005-0000-0000-0000D3190000}"/>
    <cellStyle name="Output 2 6 23 3" xfId="8235" xr:uid="{00000000-0005-0000-0000-0000D4190000}"/>
    <cellStyle name="Output 2 6 23 4" xfId="4059" xr:uid="{00000000-0005-0000-0000-0000D5190000}"/>
    <cellStyle name="Output 2 6 24" xfId="6322" xr:uid="{00000000-0005-0000-0000-0000D6190000}"/>
    <cellStyle name="Output 2 6 25" xfId="8220" xr:uid="{00000000-0005-0000-0000-0000D7190000}"/>
    <cellStyle name="Output 2 6 26" xfId="4044" xr:uid="{00000000-0005-0000-0000-0000D8190000}"/>
    <cellStyle name="Output 2 6 3" xfId="1831" xr:uid="{00000000-0005-0000-0000-0000D9190000}"/>
    <cellStyle name="Output 2 6 3 2" xfId="6338" xr:uid="{00000000-0005-0000-0000-0000DA190000}"/>
    <cellStyle name="Output 2 6 3 3" xfId="8236" xr:uid="{00000000-0005-0000-0000-0000DB190000}"/>
    <cellStyle name="Output 2 6 3 4" xfId="4060" xr:uid="{00000000-0005-0000-0000-0000DC190000}"/>
    <cellStyle name="Output 2 6 4" xfId="1832" xr:uid="{00000000-0005-0000-0000-0000DD190000}"/>
    <cellStyle name="Output 2 6 4 2" xfId="6339" xr:uid="{00000000-0005-0000-0000-0000DE190000}"/>
    <cellStyle name="Output 2 6 4 3" xfId="8237" xr:uid="{00000000-0005-0000-0000-0000DF190000}"/>
    <cellStyle name="Output 2 6 4 4" xfId="4061" xr:uid="{00000000-0005-0000-0000-0000E0190000}"/>
    <cellStyle name="Output 2 6 5" xfId="1833" xr:uid="{00000000-0005-0000-0000-0000E1190000}"/>
    <cellStyle name="Output 2 6 5 2" xfId="6340" xr:uid="{00000000-0005-0000-0000-0000E2190000}"/>
    <cellStyle name="Output 2 6 5 3" xfId="8238" xr:uid="{00000000-0005-0000-0000-0000E3190000}"/>
    <cellStyle name="Output 2 6 5 4" xfId="4062" xr:uid="{00000000-0005-0000-0000-0000E4190000}"/>
    <cellStyle name="Output 2 6 6" xfId="1834" xr:uid="{00000000-0005-0000-0000-0000E5190000}"/>
    <cellStyle name="Output 2 6 6 2" xfId="6341" xr:uid="{00000000-0005-0000-0000-0000E6190000}"/>
    <cellStyle name="Output 2 6 6 3" xfId="8239" xr:uid="{00000000-0005-0000-0000-0000E7190000}"/>
    <cellStyle name="Output 2 6 6 4" xfId="4063" xr:uid="{00000000-0005-0000-0000-0000E8190000}"/>
    <cellStyle name="Output 2 6 7" xfId="1835" xr:uid="{00000000-0005-0000-0000-0000E9190000}"/>
    <cellStyle name="Output 2 6 7 2" xfId="6342" xr:uid="{00000000-0005-0000-0000-0000EA190000}"/>
    <cellStyle name="Output 2 6 7 3" xfId="8240" xr:uid="{00000000-0005-0000-0000-0000EB190000}"/>
    <cellStyle name="Output 2 6 7 4" xfId="4064" xr:uid="{00000000-0005-0000-0000-0000EC190000}"/>
    <cellStyle name="Output 2 6 8" xfId="1836" xr:uid="{00000000-0005-0000-0000-0000ED190000}"/>
    <cellStyle name="Output 2 6 8 2" xfId="6343" xr:uid="{00000000-0005-0000-0000-0000EE190000}"/>
    <cellStyle name="Output 2 6 8 3" xfId="8241" xr:uid="{00000000-0005-0000-0000-0000EF190000}"/>
    <cellStyle name="Output 2 6 8 4" xfId="4065" xr:uid="{00000000-0005-0000-0000-0000F0190000}"/>
    <cellStyle name="Output 2 6 9" xfId="1837" xr:uid="{00000000-0005-0000-0000-0000F1190000}"/>
    <cellStyle name="Output 2 6 9 2" xfId="6344" xr:uid="{00000000-0005-0000-0000-0000F2190000}"/>
    <cellStyle name="Output 2 6 9 3" xfId="8242" xr:uid="{00000000-0005-0000-0000-0000F3190000}"/>
    <cellStyle name="Output 2 6 9 4" xfId="4066" xr:uid="{00000000-0005-0000-0000-0000F4190000}"/>
    <cellStyle name="Output 2 7" xfId="1838" xr:uid="{00000000-0005-0000-0000-0000F5190000}"/>
    <cellStyle name="Output 2 7 10" xfId="1839" xr:uid="{00000000-0005-0000-0000-0000F6190000}"/>
    <cellStyle name="Output 2 7 10 2" xfId="6346" xr:uid="{00000000-0005-0000-0000-0000F7190000}"/>
    <cellStyle name="Output 2 7 10 3" xfId="8244" xr:uid="{00000000-0005-0000-0000-0000F8190000}"/>
    <cellStyle name="Output 2 7 10 4" xfId="4068" xr:uid="{00000000-0005-0000-0000-0000F9190000}"/>
    <cellStyle name="Output 2 7 11" xfId="1840" xr:uid="{00000000-0005-0000-0000-0000FA190000}"/>
    <cellStyle name="Output 2 7 11 2" xfId="6347" xr:uid="{00000000-0005-0000-0000-0000FB190000}"/>
    <cellStyle name="Output 2 7 11 3" xfId="8245" xr:uid="{00000000-0005-0000-0000-0000FC190000}"/>
    <cellStyle name="Output 2 7 11 4" xfId="4069" xr:uid="{00000000-0005-0000-0000-0000FD190000}"/>
    <cellStyle name="Output 2 7 12" xfId="1841" xr:uid="{00000000-0005-0000-0000-0000FE190000}"/>
    <cellStyle name="Output 2 7 12 2" xfId="6348" xr:uid="{00000000-0005-0000-0000-0000FF190000}"/>
    <cellStyle name="Output 2 7 12 3" xfId="8246" xr:uid="{00000000-0005-0000-0000-0000001A0000}"/>
    <cellStyle name="Output 2 7 12 4" xfId="4070" xr:uid="{00000000-0005-0000-0000-0000011A0000}"/>
    <cellStyle name="Output 2 7 13" xfId="1842" xr:uid="{00000000-0005-0000-0000-0000021A0000}"/>
    <cellStyle name="Output 2 7 13 2" xfId="6349" xr:uid="{00000000-0005-0000-0000-0000031A0000}"/>
    <cellStyle name="Output 2 7 13 3" xfId="8247" xr:uid="{00000000-0005-0000-0000-0000041A0000}"/>
    <cellStyle name="Output 2 7 13 4" xfId="4071" xr:uid="{00000000-0005-0000-0000-0000051A0000}"/>
    <cellStyle name="Output 2 7 14" xfId="1843" xr:uid="{00000000-0005-0000-0000-0000061A0000}"/>
    <cellStyle name="Output 2 7 14 2" xfId="6350" xr:uid="{00000000-0005-0000-0000-0000071A0000}"/>
    <cellStyle name="Output 2 7 14 3" xfId="8248" xr:uid="{00000000-0005-0000-0000-0000081A0000}"/>
    <cellStyle name="Output 2 7 14 4" xfId="4072" xr:uid="{00000000-0005-0000-0000-0000091A0000}"/>
    <cellStyle name="Output 2 7 15" xfId="1844" xr:uid="{00000000-0005-0000-0000-00000A1A0000}"/>
    <cellStyle name="Output 2 7 15 2" xfId="6351" xr:uid="{00000000-0005-0000-0000-00000B1A0000}"/>
    <cellStyle name="Output 2 7 15 3" xfId="8249" xr:uid="{00000000-0005-0000-0000-00000C1A0000}"/>
    <cellStyle name="Output 2 7 15 4" xfId="4073" xr:uid="{00000000-0005-0000-0000-00000D1A0000}"/>
    <cellStyle name="Output 2 7 16" xfId="1845" xr:uid="{00000000-0005-0000-0000-00000E1A0000}"/>
    <cellStyle name="Output 2 7 16 2" xfId="6352" xr:uid="{00000000-0005-0000-0000-00000F1A0000}"/>
    <cellStyle name="Output 2 7 16 3" xfId="8250" xr:uid="{00000000-0005-0000-0000-0000101A0000}"/>
    <cellStyle name="Output 2 7 16 4" xfId="4074" xr:uid="{00000000-0005-0000-0000-0000111A0000}"/>
    <cellStyle name="Output 2 7 17" xfId="1846" xr:uid="{00000000-0005-0000-0000-0000121A0000}"/>
    <cellStyle name="Output 2 7 17 2" xfId="6353" xr:uid="{00000000-0005-0000-0000-0000131A0000}"/>
    <cellStyle name="Output 2 7 17 3" xfId="8251" xr:uid="{00000000-0005-0000-0000-0000141A0000}"/>
    <cellStyle name="Output 2 7 17 4" xfId="4075" xr:uid="{00000000-0005-0000-0000-0000151A0000}"/>
    <cellStyle name="Output 2 7 18" xfId="1847" xr:uid="{00000000-0005-0000-0000-0000161A0000}"/>
    <cellStyle name="Output 2 7 18 2" xfId="6354" xr:uid="{00000000-0005-0000-0000-0000171A0000}"/>
    <cellStyle name="Output 2 7 18 3" xfId="8252" xr:uid="{00000000-0005-0000-0000-0000181A0000}"/>
    <cellStyle name="Output 2 7 18 4" xfId="4076" xr:uid="{00000000-0005-0000-0000-0000191A0000}"/>
    <cellStyle name="Output 2 7 19" xfId="1848" xr:uid="{00000000-0005-0000-0000-00001A1A0000}"/>
    <cellStyle name="Output 2 7 19 2" xfId="6355" xr:uid="{00000000-0005-0000-0000-00001B1A0000}"/>
    <cellStyle name="Output 2 7 19 3" xfId="8253" xr:uid="{00000000-0005-0000-0000-00001C1A0000}"/>
    <cellStyle name="Output 2 7 19 4" xfId="4077" xr:uid="{00000000-0005-0000-0000-00001D1A0000}"/>
    <cellStyle name="Output 2 7 2" xfId="1849" xr:uid="{00000000-0005-0000-0000-00001E1A0000}"/>
    <cellStyle name="Output 2 7 2 2" xfId="6356" xr:uid="{00000000-0005-0000-0000-00001F1A0000}"/>
    <cellStyle name="Output 2 7 2 3" xfId="8254" xr:uid="{00000000-0005-0000-0000-0000201A0000}"/>
    <cellStyle name="Output 2 7 2 4" xfId="4078" xr:uid="{00000000-0005-0000-0000-0000211A0000}"/>
    <cellStyle name="Output 2 7 20" xfId="1850" xr:uid="{00000000-0005-0000-0000-0000221A0000}"/>
    <cellStyle name="Output 2 7 20 2" xfId="6357" xr:uid="{00000000-0005-0000-0000-0000231A0000}"/>
    <cellStyle name="Output 2 7 20 3" xfId="8255" xr:uid="{00000000-0005-0000-0000-0000241A0000}"/>
    <cellStyle name="Output 2 7 20 4" xfId="4079" xr:uid="{00000000-0005-0000-0000-0000251A0000}"/>
    <cellStyle name="Output 2 7 21" xfId="1851" xr:uid="{00000000-0005-0000-0000-0000261A0000}"/>
    <cellStyle name="Output 2 7 21 2" xfId="6358" xr:uid="{00000000-0005-0000-0000-0000271A0000}"/>
    <cellStyle name="Output 2 7 21 3" xfId="8256" xr:uid="{00000000-0005-0000-0000-0000281A0000}"/>
    <cellStyle name="Output 2 7 21 4" xfId="4080" xr:uid="{00000000-0005-0000-0000-0000291A0000}"/>
    <cellStyle name="Output 2 7 22" xfId="1852" xr:uid="{00000000-0005-0000-0000-00002A1A0000}"/>
    <cellStyle name="Output 2 7 22 2" xfId="6359" xr:uid="{00000000-0005-0000-0000-00002B1A0000}"/>
    <cellStyle name="Output 2 7 22 3" xfId="8257" xr:uid="{00000000-0005-0000-0000-00002C1A0000}"/>
    <cellStyle name="Output 2 7 22 4" xfId="4081" xr:uid="{00000000-0005-0000-0000-00002D1A0000}"/>
    <cellStyle name="Output 2 7 23" xfId="1853" xr:uid="{00000000-0005-0000-0000-00002E1A0000}"/>
    <cellStyle name="Output 2 7 23 2" xfId="6360" xr:uid="{00000000-0005-0000-0000-00002F1A0000}"/>
    <cellStyle name="Output 2 7 23 3" xfId="8258" xr:uid="{00000000-0005-0000-0000-0000301A0000}"/>
    <cellStyle name="Output 2 7 23 4" xfId="4082" xr:uid="{00000000-0005-0000-0000-0000311A0000}"/>
    <cellStyle name="Output 2 7 24" xfId="6345" xr:uid="{00000000-0005-0000-0000-0000321A0000}"/>
    <cellStyle name="Output 2 7 25" xfId="8243" xr:uid="{00000000-0005-0000-0000-0000331A0000}"/>
    <cellStyle name="Output 2 7 26" xfId="4067" xr:uid="{00000000-0005-0000-0000-0000341A0000}"/>
    <cellStyle name="Output 2 7 3" xfId="1854" xr:uid="{00000000-0005-0000-0000-0000351A0000}"/>
    <cellStyle name="Output 2 7 3 2" xfId="6361" xr:uid="{00000000-0005-0000-0000-0000361A0000}"/>
    <cellStyle name="Output 2 7 3 3" xfId="8259" xr:uid="{00000000-0005-0000-0000-0000371A0000}"/>
    <cellStyle name="Output 2 7 3 4" xfId="4083" xr:uid="{00000000-0005-0000-0000-0000381A0000}"/>
    <cellStyle name="Output 2 7 4" xfId="1855" xr:uid="{00000000-0005-0000-0000-0000391A0000}"/>
    <cellStyle name="Output 2 7 4 2" xfId="6362" xr:uid="{00000000-0005-0000-0000-00003A1A0000}"/>
    <cellStyle name="Output 2 7 4 3" xfId="8260" xr:uid="{00000000-0005-0000-0000-00003B1A0000}"/>
    <cellStyle name="Output 2 7 4 4" xfId="4084" xr:uid="{00000000-0005-0000-0000-00003C1A0000}"/>
    <cellStyle name="Output 2 7 5" xfId="1856" xr:uid="{00000000-0005-0000-0000-00003D1A0000}"/>
    <cellStyle name="Output 2 7 5 2" xfId="6363" xr:uid="{00000000-0005-0000-0000-00003E1A0000}"/>
    <cellStyle name="Output 2 7 5 3" xfId="8261" xr:uid="{00000000-0005-0000-0000-00003F1A0000}"/>
    <cellStyle name="Output 2 7 5 4" xfId="4085" xr:uid="{00000000-0005-0000-0000-0000401A0000}"/>
    <cellStyle name="Output 2 7 6" xfId="1857" xr:uid="{00000000-0005-0000-0000-0000411A0000}"/>
    <cellStyle name="Output 2 7 6 2" xfId="6364" xr:uid="{00000000-0005-0000-0000-0000421A0000}"/>
    <cellStyle name="Output 2 7 6 3" xfId="8262" xr:uid="{00000000-0005-0000-0000-0000431A0000}"/>
    <cellStyle name="Output 2 7 6 4" xfId="4086" xr:uid="{00000000-0005-0000-0000-0000441A0000}"/>
    <cellStyle name="Output 2 7 7" xfId="1858" xr:uid="{00000000-0005-0000-0000-0000451A0000}"/>
    <cellStyle name="Output 2 7 7 2" xfId="6365" xr:uid="{00000000-0005-0000-0000-0000461A0000}"/>
    <cellStyle name="Output 2 7 7 3" xfId="8263" xr:uid="{00000000-0005-0000-0000-0000471A0000}"/>
    <cellStyle name="Output 2 7 7 4" xfId="4087" xr:uid="{00000000-0005-0000-0000-0000481A0000}"/>
    <cellStyle name="Output 2 7 8" xfId="1859" xr:uid="{00000000-0005-0000-0000-0000491A0000}"/>
    <cellStyle name="Output 2 7 8 2" xfId="6366" xr:uid="{00000000-0005-0000-0000-00004A1A0000}"/>
    <cellStyle name="Output 2 7 8 3" xfId="8264" xr:uid="{00000000-0005-0000-0000-00004B1A0000}"/>
    <cellStyle name="Output 2 7 8 4" xfId="4088" xr:uid="{00000000-0005-0000-0000-00004C1A0000}"/>
    <cellStyle name="Output 2 7 9" xfId="1860" xr:uid="{00000000-0005-0000-0000-00004D1A0000}"/>
    <cellStyle name="Output 2 7 9 2" xfId="6367" xr:uid="{00000000-0005-0000-0000-00004E1A0000}"/>
    <cellStyle name="Output 2 7 9 3" xfId="8265" xr:uid="{00000000-0005-0000-0000-00004F1A0000}"/>
    <cellStyle name="Output 2 7 9 4" xfId="4089" xr:uid="{00000000-0005-0000-0000-0000501A0000}"/>
    <cellStyle name="Output 2 8" xfId="1861" xr:uid="{00000000-0005-0000-0000-0000511A0000}"/>
    <cellStyle name="Output 2 8 10" xfId="1862" xr:uid="{00000000-0005-0000-0000-0000521A0000}"/>
    <cellStyle name="Output 2 8 10 2" xfId="6369" xr:uid="{00000000-0005-0000-0000-0000531A0000}"/>
    <cellStyle name="Output 2 8 10 3" xfId="8267" xr:uid="{00000000-0005-0000-0000-0000541A0000}"/>
    <cellStyle name="Output 2 8 10 4" xfId="4091" xr:uid="{00000000-0005-0000-0000-0000551A0000}"/>
    <cellStyle name="Output 2 8 11" xfId="1863" xr:uid="{00000000-0005-0000-0000-0000561A0000}"/>
    <cellStyle name="Output 2 8 11 2" xfId="6370" xr:uid="{00000000-0005-0000-0000-0000571A0000}"/>
    <cellStyle name="Output 2 8 11 3" xfId="8268" xr:uid="{00000000-0005-0000-0000-0000581A0000}"/>
    <cellStyle name="Output 2 8 11 4" xfId="4092" xr:uid="{00000000-0005-0000-0000-0000591A0000}"/>
    <cellStyle name="Output 2 8 12" xfId="1864" xr:uid="{00000000-0005-0000-0000-00005A1A0000}"/>
    <cellStyle name="Output 2 8 12 2" xfId="6371" xr:uid="{00000000-0005-0000-0000-00005B1A0000}"/>
    <cellStyle name="Output 2 8 12 3" xfId="8269" xr:uid="{00000000-0005-0000-0000-00005C1A0000}"/>
    <cellStyle name="Output 2 8 12 4" xfId="4093" xr:uid="{00000000-0005-0000-0000-00005D1A0000}"/>
    <cellStyle name="Output 2 8 13" xfId="1865" xr:uid="{00000000-0005-0000-0000-00005E1A0000}"/>
    <cellStyle name="Output 2 8 13 2" xfId="6372" xr:uid="{00000000-0005-0000-0000-00005F1A0000}"/>
    <cellStyle name="Output 2 8 13 3" xfId="8270" xr:uid="{00000000-0005-0000-0000-0000601A0000}"/>
    <cellStyle name="Output 2 8 13 4" xfId="4094" xr:uid="{00000000-0005-0000-0000-0000611A0000}"/>
    <cellStyle name="Output 2 8 14" xfId="1866" xr:uid="{00000000-0005-0000-0000-0000621A0000}"/>
    <cellStyle name="Output 2 8 14 2" xfId="6373" xr:uid="{00000000-0005-0000-0000-0000631A0000}"/>
    <cellStyle name="Output 2 8 14 3" xfId="8271" xr:uid="{00000000-0005-0000-0000-0000641A0000}"/>
    <cellStyle name="Output 2 8 14 4" xfId="4095" xr:uid="{00000000-0005-0000-0000-0000651A0000}"/>
    <cellStyle name="Output 2 8 15" xfId="1867" xr:uid="{00000000-0005-0000-0000-0000661A0000}"/>
    <cellStyle name="Output 2 8 15 2" xfId="6374" xr:uid="{00000000-0005-0000-0000-0000671A0000}"/>
    <cellStyle name="Output 2 8 15 3" xfId="8272" xr:uid="{00000000-0005-0000-0000-0000681A0000}"/>
    <cellStyle name="Output 2 8 15 4" xfId="4096" xr:uid="{00000000-0005-0000-0000-0000691A0000}"/>
    <cellStyle name="Output 2 8 16" xfId="1868" xr:uid="{00000000-0005-0000-0000-00006A1A0000}"/>
    <cellStyle name="Output 2 8 16 2" xfId="6375" xr:uid="{00000000-0005-0000-0000-00006B1A0000}"/>
    <cellStyle name="Output 2 8 16 3" xfId="8273" xr:uid="{00000000-0005-0000-0000-00006C1A0000}"/>
    <cellStyle name="Output 2 8 16 4" xfId="4097" xr:uid="{00000000-0005-0000-0000-00006D1A0000}"/>
    <cellStyle name="Output 2 8 17" xfId="1869" xr:uid="{00000000-0005-0000-0000-00006E1A0000}"/>
    <cellStyle name="Output 2 8 17 2" xfId="6376" xr:uid="{00000000-0005-0000-0000-00006F1A0000}"/>
    <cellStyle name="Output 2 8 17 3" xfId="8274" xr:uid="{00000000-0005-0000-0000-0000701A0000}"/>
    <cellStyle name="Output 2 8 17 4" xfId="4098" xr:uid="{00000000-0005-0000-0000-0000711A0000}"/>
    <cellStyle name="Output 2 8 18" xfId="1870" xr:uid="{00000000-0005-0000-0000-0000721A0000}"/>
    <cellStyle name="Output 2 8 18 2" xfId="6377" xr:uid="{00000000-0005-0000-0000-0000731A0000}"/>
    <cellStyle name="Output 2 8 18 3" xfId="8275" xr:uid="{00000000-0005-0000-0000-0000741A0000}"/>
    <cellStyle name="Output 2 8 18 4" xfId="4099" xr:uid="{00000000-0005-0000-0000-0000751A0000}"/>
    <cellStyle name="Output 2 8 19" xfId="1871" xr:uid="{00000000-0005-0000-0000-0000761A0000}"/>
    <cellStyle name="Output 2 8 19 2" xfId="6378" xr:uid="{00000000-0005-0000-0000-0000771A0000}"/>
    <cellStyle name="Output 2 8 19 3" xfId="8276" xr:uid="{00000000-0005-0000-0000-0000781A0000}"/>
    <cellStyle name="Output 2 8 19 4" xfId="4100" xr:uid="{00000000-0005-0000-0000-0000791A0000}"/>
    <cellStyle name="Output 2 8 2" xfId="1872" xr:uid="{00000000-0005-0000-0000-00007A1A0000}"/>
    <cellStyle name="Output 2 8 2 2" xfId="6379" xr:uid="{00000000-0005-0000-0000-00007B1A0000}"/>
    <cellStyle name="Output 2 8 2 3" xfId="8277" xr:uid="{00000000-0005-0000-0000-00007C1A0000}"/>
    <cellStyle name="Output 2 8 2 4" xfId="4101" xr:uid="{00000000-0005-0000-0000-00007D1A0000}"/>
    <cellStyle name="Output 2 8 20" xfId="1873" xr:uid="{00000000-0005-0000-0000-00007E1A0000}"/>
    <cellStyle name="Output 2 8 20 2" xfId="6380" xr:uid="{00000000-0005-0000-0000-00007F1A0000}"/>
    <cellStyle name="Output 2 8 20 3" xfId="8278" xr:uid="{00000000-0005-0000-0000-0000801A0000}"/>
    <cellStyle name="Output 2 8 20 4" xfId="4102" xr:uid="{00000000-0005-0000-0000-0000811A0000}"/>
    <cellStyle name="Output 2 8 21" xfId="1874" xr:uid="{00000000-0005-0000-0000-0000821A0000}"/>
    <cellStyle name="Output 2 8 21 2" xfId="6381" xr:uid="{00000000-0005-0000-0000-0000831A0000}"/>
    <cellStyle name="Output 2 8 21 3" xfId="8279" xr:uid="{00000000-0005-0000-0000-0000841A0000}"/>
    <cellStyle name="Output 2 8 21 4" xfId="4103" xr:uid="{00000000-0005-0000-0000-0000851A0000}"/>
    <cellStyle name="Output 2 8 22" xfId="1875" xr:uid="{00000000-0005-0000-0000-0000861A0000}"/>
    <cellStyle name="Output 2 8 22 2" xfId="6382" xr:uid="{00000000-0005-0000-0000-0000871A0000}"/>
    <cellStyle name="Output 2 8 22 3" xfId="8280" xr:uid="{00000000-0005-0000-0000-0000881A0000}"/>
    <cellStyle name="Output 2 8 22 4" xfId="4104" xr:uid="{00000000-0005-0000-0000-0000891A0000}"/>
    <cellStyle name="Output 2 8 23" xfId="1876" xr:uid="{00000000-0005-0000-0000-00008A1A0000}"/>
    <cellStyle name="Output 2 8 23 2" xfId="6383" xr:uid="{00000000-0005-0000-0000-00008B1A0000}"/>
    <cellStyle name="Output 2 8 23 3" xfId="8281" xr:uid="{00000000-0005-0000-0000-00008C1A0000}"/>
    <cellStyle name="Output 2 8 23 4" xfId="4105" xr:uid="{00000000-0005-0000-0000-00008D1A0000}"/>
    <cellStyle name="Output 2 8 24" xfId="6368" xr:uid="{00000000-0005-0000-0000-00008E1A0000}"/>
    <cellStyle name="Output 2 8 25" xfId="8266" xr:uid="{00000000-0005-0000-0000-00008F1A0000}"/>
    <cellStyle name="Output 2 8 26" xfId="4090" xr:uid="{00000000-0005-0000-0000-0000901A0000}"/>
    <cellStyle name="Output 2 8 3" xfId="1877" xr:uid="{00000000-0005-0000-0000-0000911A0000}"/>
    <cellStyle name="Output 2 8 3 2" xfId="6384" xr:uid="{00000000-0005-0000-0000-0000921A0000}"/>
    <cellStyle name="Output 2 8 3 3" xfId="8282" xr:uid="{00000000-0005-0000-0000-0000931A0000}"/>
    <cellStyle name="Output 2 8 3 4" xfId="4106" xr:uid="{00000000-0005-0000-0000-0000941A0000}"/>
    <cellStyle name="Output 2 8 4" xfId="1878" xr:uid="{00000000-0005-0000-0000-0000951A0000}"/>
    <cellStyle name="Output 2 8 4 2" xfId="6385" xr:uid="{00000000-0005-0000-0000-0000961A0000}"/>
    <cellStyle name="Output 2 8 4 3" xfId="8283" xr:uid="{00000000-0005-0000-0000-0000971A0000}"/>
    <cellStyle name="Output 2 8 4 4" xfId="4107" xr:uid="{00000000-0005-0000-0000-0000981A0000}"/>
    <cellStyle name="Output 2 8 5" xfId="1879" xr:uid="{00000000-0005-0000-0000-0000991A0000}"/>
    <cellStyle name="Output 2 8 5 2" xfId="6386" xr:uid="{00000000-0005-0000-0000-00009A1A0000}"/>
    <cellStyle name="Output 2 8 5 3" xfId="8284" xr:uid="{00000000-0005-0000-0000-00009B1A0000}"/>
    <cellStyle name="Output 2 8 5 4" xfId="4108" xr:uid="{00000000-0005-0000-0000-00009C1A0000}"/>
    <cellStyle name="Output 2 8 6" xfId="1880" xr:uid="{00000000-0005-0000-0000-00009D1A0000}"/>
    <cellStyle name="Output 2 8 6 2" xfId="6387" xr:uid="{00000000-0005-0000-0000-00009E1A0000}"/>
    <cellStyle name="Output 2 8 6 3" xfId="8285" xr:uid="{00000000-0005-0000-0000-00009F1A0000}"/>
    <cellStyle name="Output 2 8 6 4" xfId="4109" xr:uid="{00000000-0005-0000-0000-0000A01A0000}"/>
    <cellStyle name="Output 2 8 7" xfId="1881" xr:uid="{00000000-0005-0000-0000-0000A11A0000}"/>
    <cellStyle name="Output 2 8 7 2" xfId="6388" xr:uid="{00000000-0005-0000-0000-0000A21A0000}"/>
    <cellStyle name="Output 2 8 7 3" xfId="8286" xr:uid="{00000000-0005-0000-0000-0000A31A0000}"/>
    <cellStyle name="Output 2 8 7 4" xfId="4110" xr:uid="{00000000-0005-0000-0000-0000A41A0000}"/>
    <cellStyle name="Output 2 8 8" xfId="1882" xr:uid="{00000000-0005-0000-0000-0000A51A0000}"/>
    <cellStyle name="Output 2 8 8 2" xfId="6389" xr:uid="{00000000-0005-0000-0000-0000A61A0000}"/>
    <cellStyle name="Output 2 8 8 3" xfId="8287" xr:uid="{00000000-0005-0000-0000-0000A71A0000}"/>
    <cellStyle name="Output 2 8 8 4" xfId="4111" xr:uid="{00000000-0005-0000-0000-0000A81A0000}"/>
    <cellStyle name="Output 2 8 9" xfId="1883" xr:uid="{00000000-0005-0000-0000-0000A91A0000}"/>
    <cellStyle name="Output 2 8 9 2" xfId="6390" xr:uid="{00000000-0005-0000-0000-0000AA1A0000}"/>
    <cellStyle name="Output 2 8 9 3" xfId="8288" xr:uid="{00000000-0005-0000-0000-0000AB1A0000}"/>
    <cellStyle name="Output 2 8 9 4" xfId="4112" xr:uid="{00000000-0005-0000-0000-0000AC1A0000}"/>
    <cellStyle name="Output 2 9" xfId="1884" xr:uid="{00000000-0005-0000-0000-0000AD1A0000}"/>
    <cellStyle name="Output 2 9 10" xfId="1885" xr:uid="{00000000-0005-0000-0000-0000AE1A0000}"/>
    <cellStyle name="Output 2 9 10 2" xfId="6392" xr:uid="{00000000-0005-0000-0000-0000AF1A0000}"/>
    <cellStyle name="Output 2 9 10 3" xfId="8290" xr:uid="{00000000-0005-0000-0000-0000B01A0000}"/>
    <cellStyle name="Output 2 9 10 4" xfId="4114" xr:uid="{00000000-0005-0000-0000-0000B11A0000}"/>
    <cellStyle name="Output 2 9 11" xfId="1886" xr:uid="{00000000-0005-0000-0000-0000B21A0000}"/>
    <cellStyle name="Output 2 9 11 2" xfId="6393" xr:uid="{00000000-0005-0000-0000-0000B31A0000}"/>
    <cellStyle name="Output 2 9 11 3" xfId="8291" xr:uid="{00000000-0005-0000-0000-0000B41A0000}"/>
    <cellStyle name="Output 2 9 11 4" xfId="4115" xr:uid="{00000000-0005-0000-0000-0000B51A0000}"/>
    <cellStyle name="Output 2 9 12" xfId="1887" xr:uid="{00000000-0005-0000-0000-0000B61A0000}"/>
    <cellStyle name="Output 2 9 12 2" xfId="6394" xr:uid="{00000000-0005-0000-0000-0000B71A0000}"/>
    <cellStyle name="Output 2 9 12 3" xfId="8292" xr:uid="{00000000-0005-0000-0000-0000B81A0000}"/>
    <cellStyle name="Output 2 9 12 4" xfId="4116" xr:uid="{00000000-0005-0000-0000-0000B91A0000}"/>
    <cellStyle name="Output 2 9 13" xfId="1888" xr:uid="{00000000-0005-0000-0000-0000BA1A0000}"/>
    <cellStyle name="Output 2 9 13 2" xfId="6395" xr:uid="{00000000-0005-0000-0000-0000BB1A0000}"/>
    <cellStyle name="Output 2 9 13 3" xfId="8293" xr:uid="{00000000-0005-0000-0000-0000BC1A0000}"/>
    <cellStyle name="Output 2 9 13 4" xfId="4117" xr:uid="{00000000-0005-0000-0000-0000BD1A0000}"/>
    <cellStyle name="Output 2 9 14" xfId="1889" xr:uid="{00000000-0005-0000-0000-0000BE1A0000}"/>
    <cellStyle name="Output 2 9 14 2" xfId="6396" xr:uid="{00000000-0005-0000-0000-0000BF1A0000}"/>
    <cellStyle name="Output 2 9 14 3" xfId="8294" xr:uid="{00000000-0005-0000-0000-0000C01A0000}"/>
    <cellStyle name="Output 2 9 14 4" xfId="4118" xr:uid="{00000000-0005-0000-0000-0000C11A0000}"/>
    <cellStyle name="Output 2 9 15" xfId="1890" xr:uid="{00000000-0005-0000-0000-0000C21A0000}"/>
    <cellStyle name="Output 2 9 15 2" xfId="6397" xr:uid="{00000000-0005-0000-0000-0000C31A0000}"/>
    <cellStyle name="Output 2 9 15 3" xfId="8295" xr:uid="{00000000-0005-0000-0000-0000C41A0000}"/>
    <cellStyle name="Output 2 9 15 4" xfId="4119" xr:uid="{00000000-0005-0000-0000-0000C51A0000}"/>
    <cellStyle name="Output 2 9 16" xfId="1891" xr:uid="{00000000-0005-0000-0000-0000C61A0000}"/>
    <cellStyle name="Output 2 9 16 2" xfId="6398" xr:uid="{00000000-0005-0000-0000-0000C71A0000}"/>
    <cellStyle name="Output 2 9 16 3" xfId="8296" xr:uid="{00000000-0005-0000-0000-0000C81A0000}"/>
    <cellStyle name="Output 2 9 16 4" xfId="4120" xr:uid="{00000000-0005-0000-0000-0000C91A0000}"/>
    <cellStyle name="Output 2 9 17" xfId="1892" xr:uid="{00000000-0005-0000-0000-0000CA1A0000}"/>
    <cellStyle name="Output 2 9 17 2" xfId="6399" xr:uid="{00000000-0005-0000-0000-0000CB1A0000}"/>
    <cellStyle name="Output 2 9 17 3" xfId="8297" xr:uid="{00000000-0005-0000-0000-0000CC1A0000}"/>
    <cellStyle name="Output 2 9 17 4" xfId="4121" xr:uid="{00000000-0005-0000-0000-0000CD1A0000}"/>
    <cellStyle name="Output 2 9 18" xfId="1893" xr:uid="{00000000-0005-0000-0000-0000CE1A0000}"/>
    <cellStyle name="Output 2 9 18 2" xfId="6400" xr:uid="{00000000-0005-0000-0000-0000CF1A0000}"/>
    <cellStyle name="Output 2 9 18 3" xfId="8298" xr:uid="{00000000-0005-0000-0000-0000D01A0000}"/>
    <cellStyle name="Output 2 9 18 4" xfId="4122" xr:uid="{00000000-0005-0000-0000-0000D11A0000}"/>
    <cellStyle name="Output 2 9 19" xfId="1894" xr:uid="{00000000-0005-0000-0000-0000D21A0000}"/>
    <cellStyle name="Output 2 9 19 2" xfId="6401" xr:uid="{00000000-0005-0000-0000-0000D31A0000}"/>
    <cellStyle name="Output 2 9 19 3" xfId="8299" xr:uid="{00000000-0005-0000-0000-0000D41A0000}"/>
    <cellStyle name="Output 2 9 19 4" xfId="4123" xr:uid="{00000000-0005-0000-0000-0000D51A0000}"/>
    <cellStyle name="Output 2 9 2" xfId="1895" xr:uid="{00000000-0005-0000-0000-0000D61A0000}"/>
    <cellStyle name="Output 2 9 2 2" xfId="6402" xr:uid="{00000000-0005-0000-0000-0000D71A0000}"/>
    <cellStyle name="Output 2 9 2 3" xfId="8300" xr:uid="{00000000-0005-0000-0000-0000D81A0000}"/>
    <cellStyle name="Output 2 9 2 4" xfId="4124" xr:uid="{00000000-0005-0000-0000-0000D91A0000}"/>
    <cellStyle name="Output 2 9 20" xfId="1896" xr:uid="{00000000-0005-0000-0000-0000DA1A0000}"/>
    <cellStyle name="Output 2 9 20 2" xfId="6403" xr:uid="{00000000-0005-0000-0000-0000DB1A0000}"/>
    <cellStyle name="Output 2 9 20 3" xfId="8301" xr:uid="{00000000-0005-0000-0000-0000DC1A0000}"/>
    <cellStyle name="Output 2 9 20 4" xfId="4125" xr:uid="{00000000-0005-0000-0000-0000DD1A0000}"/>
    <cellStyle name="Output 2 9 21" xfId="1897" xr:uid="{00000000-0005-0000-0000-0000DE1A0000}"/>
    <cellStyle name="Output 2 9 21 2" xfId="6404" xr:uid="{00000000-0005-0000-0000-0000DF1A0000}"/>
    <cellStyle name="Output 2 9 21 3" xfId="8302" xr:uid="{00000000-0005-0000-0000-0000E01A0000}"/>
    <cellStyle name="Output 2 9 21 4" xfId="4126" xr:uid="{00000000-0005-0000-0000-0000E11A0000}"/>
    <cellStyle name="Output 2 9 22" xfId="1898" xr:uid="{00000000-0005-0000-0000-0000E21A0000}"/>
    <cellStyle name="Output 2 9 22 2" xfId="6405" xr:uid="{00000000-0005-0000-0000-0000E31A0000}"/>
    <cellStyle name="Output 2 9 22 3" xfId="8303" xr:uid="{00000000-0005-0000-0000-0000E41A0000}"/>
    <cellStyle name="Output 2 9 22 4" xfId="4127" xr:uid="{00000000-0005-0000-0000-0000E51A0000}"/>
    <cellStyle name="Output 2 9 23" xfId="1899" xr:uid="{00000000-0005-0000-0000-0000E61A0000}"/>
    <cellStyle name="Output 2 9 23 2" xfId="6406" xr:uid="{00000000-0005-0000-0000-0000E71A0000}"/>
    <cellStyle name="Output 2 9 23 3" xfId="8304" xr:uid="{00000000-0005-0000-0000-0000E81A0000}"/>
    <cellStyle name="Output 2 9 23 4" xfId="4128" xr:uid="{00000000-0005-0000-0000-0000E91A0000}"/>
    <cellStyle name="Output 2 9 24" xfId="6391" xr:uid="{00000000-0005-0000-0000-0000EA1A0000}"/>
    <cellStyle name="Output 2 9 25" xfId="8289" xr:uid="{00000000-0005-0000-0000-0000EB1A0000}"/>
    <cellStyle name="Output 2 9 26" xfId="4113" xr:uid="{00000000-0005-0000-0000-0000EC1A0000}"/>
    <cellStyle name="Output 2 9 3" xfId="1900" xr:uid="{00000000-0005-0000-0000-0000ED1A0000}"/>
    <cellStyle name="Output 2 9 3 2" xfId="6407" xr:uid="{00000000-0005-0000-0000-0000EE1A0000}"/>
    <cellStyle name="Output 2 9 3 3" xfId="8305" xr:uid="{00000000-0005-0000-0000-0000EF1A0000}"/>
    <cellStyle name="Output 2 9 3 4" xfId="4129" xr:uid="{00000000-0005-0000-0000-0000F01A0000}"/>
    <cellStyle name="Output 2 9 4" xfId="1901" xr:uid="{00000000-0005-0000-0000-0000F11A0000}"/>
    <cellStyle name="Output 2 9 4 2" xfId="6408" xr:uid="{00000000-0005-0000-0000-0000F21A0000}"/>
    <cellStyle name="Output 2 9 4 3" xfId="8306" xr:uid="{00000000-0005-0000-0000-0000F31A0000}"/>
    <cellStyle name="Output 2 9 4 4" xfId="4130" xr:uid="{00000000-0005-0000-0000-0000F41A0000}"/>
    <cellStyle name="Output 2 9 5" xfId="1902" xr:uid="{00000000-0005-0000-0000-0000F51A0000}"/>
    <cellStyle name="Output 2 9 5 2" xfId="6409" xr:uid="{00000000-0005-0000-0000-0000F61A0000}"/>
    <cellStyle name="Output 2 9 5 3" xfId="8307" xr:uid="{00000000-0005-0000-0000-0000F71A0000}"/>
    <cellStyle name="Output 2 9 5 4" xfId="4131" xr:uid="{00000000-0005-0000-0000-0000F81A0000}"/>
    <cellStyle name="Output 2 9 6" xfId="1903" xr:uid="{00000000-0005-0000-0000-0000F91A0000}"/>
    <cellStyle name="Output 2 9 6 2" xfId="6410" xr:uid="{00000000-0005-0000-0000-0000FA1A0000}"/>
    <cellStyle name="Output 2 9 6 3" xfId="8308" xr:uid="{00000000-0005-0000-0000-0000FB1A0000}"/>
    <cellStyle name="Output 2 9 6 4" xfId="4132" xr:uid="{00000000-0005-0000-0000-0000FC1A0000}"/>
    <cellStyle name="Output 2 9 7" xfId="1904" xr:uid="{00000000-0005-0000-0000-0000FD1A0000}"/>
    <cellStyle name="Output 2 9 7 2" xfId="6411" xr:uid="{00000000-0005-0000-0000-0000FE1A0000}"/>
    <cellStyle name="Output 2 9 7 3" xfId="8309" xr:uid="{00000000-0005-0000-0000-0000FF1A0000}"/>
    <cellStyle name="Output 2 9 7 4" xfId="4133" xr:uid="{00000000-0005-0000-0000-0000001B0000}"/>
    <cellStyle name="Output 2 9 8" xfId="1905" xr:uid="{00000000-0005-0000-0000-0000011B0000}"/>
    <cellStyle name="Output 2 9 8 2" xfId="6412" xr:uid="{00000000-0005-0000-0000-0000021B0000}"/>
    <cellStyle name="Output 2 9 8 3" xfId="8310" xr:uid="{00000000-0005-0000-0000-0000031B0000}"/>
    <cellStyle name="Output 2 9 8 4" xfId="4134" xr:uid="{00000000-0005-0000-0000-0000041B0000}"/>
    <cellStyle name="Output 2 9 9" xfId="1906" xr:uid="{00000000-0005-0000-0000-0000051B0000}"/>
    <cellStyle name="Output 2 9 9 2" xfId="6413" xr:uid="{00000000-0005-0000-0000-0000061B0000}"/>
    <cellStyle name="Output 2 9 9 3" xfId="8311" xr:uid="{00000000-0005-0000-0000-0000071B0000}"/>
    <cellStyle name="Output 2 9 9 4" xfId="4135" xr:uid="{00000000-0005-0000-0000-0000081B0000}"/>
    <cellStyle name="Output 3" xfId="6903" xr:uid="{00000000-0005-0000-0000-0000091B0000}"/>
    <cellStyle name="Output 4" xfId="4639" xr:uid="{00000000-0005-0000-0000-00000A1B0000}"/>
    <cellStyle name="Output 5" xfId="6878" xr:uid="{00000000-0005-0000-0000-00000B1B0000}"/>
    <cellStyle name="Output 6" xfId="2454" xr:uid="{00000000-0005-0000-0000-00000C1B0000}"/>
    <cellStyle name="OUTPUT AMOUNTS" xfId="48" xr:uid="{00000000-0005-0000-0000-00000D1B0000}"/>
    <cellStyle name="OUTPUT COLUMN HEADINGS" xfId="49" xr:uid="{00000000-0005-0000-0000-00000E1B0000}"/>
    <cellStyle name="OUTPUT LINE ITEMS" xfId="50" xr:uid="{00000000-0005-0000-0000-00000F1B0000}"/>
    <cellStyle name="OUTPUT REPORT HEADING" xfId="51" xr:uid="{00000000-0005-0000-0000-0000101B0000}"/>
    <cellStyle name="OUTPUT REPORT TITLE" xfId="52" xr:uid="{00000000-0005-0000-0000-0000111B0000}"/>
    <cellStyle name="Percent" xfId="93" builtinId="5"/>
    <cellStyle name="Percent 2" xfId="88" xr:uid="{00000000-0005-0000-0000-0000131B0000}"/>
    <cellStyle name="Percent 2 2" xfId="98" xr:uid="{00000000-0005-0000-0000-0000141B0000}"/>
    <cellStyle name="Percent 2 2 2" xfId="2470" xr:uid="{00000000-0005-0000-0000-0000151B0000}"/>
    <cellStyle name="Percent 2 3" xfId="2379" xr:uid="{00000000-0005-0000-0000-0000161B0000}"/>
    <cellStyle name="Percent 2 3 2" xfId="6877" xr:uid="{00000000-0005-0000-0000-0000171B0000}"/>
    <cellStyle name="Percent 2 3 3" xfId="4598" xr:uid="{00000000-0005-0000-0000-0000181B0000}"/>
    <cellStyle name="Percent 2 4" xfId="4654" xr:uid="{00000000-0005-0000-0000-0000191B0000}"/>
    <cellStyle name="Percent 2 5" xfId="2467" xr:uid="{00000000-0005-0000-0000-00001A1B0000}"/>
    <cellStyle name="Percent 3" xfId="89" xr:uid="{00000000-0005-0000-0000-00001B1B0000}"/>
    <cellStyle name="Percent 3 2" xfId="1907" xr:uid="{00000000-0005-0000-0000-00001C1B0000}"/>
    <cellStyle name="Percent 3 3" xfId="4655" xr:uid="{00000000-0005-0000-0000-00001D1B0000}"/>
    <cellStyle name="Percent 3 4" xfId="2468" xr:uid="{00000000-0005-0000-0000-00001E1B0000}"/>
    <cellStyle name="Percent 4" xfId="97" xr:uid="{00000000-0005-0000-0000-00001F1B0000}"/>
    <cellStyle name="Percent 4 2" xfId="2449" xr:uid="{00000000-0005-0000-0000-0000201B0000}"/>
    <cellStyle name="Percent 5" xfId="2426" xr:uid="{00000000-0005-0000-0000-0000211B0000}"/>
    <cellStyle name="Percent 6" xfId="6893" xr:uid="{00000000-0005-0000-0000-0000221B0000}"/>
    <cellStyle name="ReportTitlePrompt" xfId="53" xr:uid="{00000000-0005-0000-0000-0000231B0000}"/>
    <cellStyle name="ReportTitleValue" xfId="54" xr:uid="{00000000-0005-0000-0000-0000241B0000}"/>
    <cellStyle name="RowAcctAbovePrompt" xfId="55" xr:uid="{00000000-0005-0000-0000-0000251B0000}"/>
    <cellStyle name="RowAcctSOBAbovePrompt" xfId="56" xr:uid="{00000000-0005-0000-0000-0000261B0000}"/>
    <cellStyle name="RowAcctSOBValue" xfId="57" xr:uid="{00000000-0005-0000-0000-0000271B0000}"/>
    <cellStyle name="RowAcctValue" xfId="58" xr:uid="{00000000-0005-0000-0000-0000281B0000}"/>
    <cellStyle name="RowAttrAbovePrompt" xfId="59" xr:uid="{00000000-0005-0000-0000-0000291B0000}"/>
    <cellStyle name="RowAttrValue" xfId="60" xr:uid="{00000000-0005-0000-0000-00002A1B0000}"/>
    <cellStyle name="RowColSetAbovePrompt" xfId="61" xr:uid="{00000000-0005-0000-0000-00002B1B0000}"/>
    <cellStyle name="RowColSetLeftPrompt" xfId="62" xr:uid="{00000000-0005-0000-0000-00002C1B0000}"/>
    <cellStyle name="RowColSetValue" xfId="63" xr:uid="{00000000-0005-0000-0000-00002D1B0000}"/>
    <cellStyle name="RowLeftPrompt" xfId="64" xr:uid="{00000000-0005-0000-0000-00002E1B0000}"/>
    <cellStyle name="SampleUsingFormatMask" xfId="65" xr:uid="{00000000-0005-0000-0000-00002F1B0000}"/>
    <cellStyle name="SampleWithNoFormatMask" xfId="66" xr:uid="{00000000-0005-0000-0000-0000301B0000}"/>
    <cellStyle name="SecondHeader1" xfId="90" xr:uid="{00000000-0005-0000-0000-0000311B0000}"/>
    <cellStyle name="StandardNumberRow1" xfId="91" xr:uid="{00000000-0005-0000-0000-0000321B0000}"/>
    <cellStyle name="StandardRowHeader1" xfId="92" xr:uid="{00000000-0005-0000-0000-0000331B0000}"/>
    <cellStyle name="STYLE1" xfId="67" xr:uid="{00000000-0005-0000-0000-0000341B0000}"/>
    <cellStyle name="STYLE1 2" xfId="4601" xr:uid="{00000000-0005-0000-0000-0000351B0000}"/>
    <cellStyle name="STYLE1 3" xfId="2455" xr:uid="{00000000-0005-0000-0000-0000361B0000}"/>
    <cellStyle name="STYLE2" xfId="1908" xr:uid="{00000000-0005-0000-0000-0000371B0000}"/>
    <cellStyle name="STYLE3" xfId="1909" xr:uid="{00000000-0005-0000-0000-0000381B0000}"/>
    <cellStyle name="Suma" xfId="1910" xr:uid="{00000000-0005-0000-0000-0000391B0000}"/>
    <cellStyle name="Suma 10" xfId="1911" xr:uid="{00000000-0005-0000-0000-00003A1B0000}"/>
    <cellStyle name="Suma 10 2" xfId="6416" xr:uid="{00000000-0005-0000-0000-00003B1B0000}"/>
    <cellStyle name="Suma 10 3" xfId="8313" xr:uid="{00000000-0005-0000-0000-00003C1B0000}"/>
    <cellStyle name="Suma 10 4" xfId="4137" xr:uid="{00000000-0005-0000-0000-00003D1B0000}"/>
    <cellStyle name="Suma 11" xfId="1912" xr:uid="{00000000-0005-0000-0000-00003E1B0000}"/>
    <cellStyle name="Suma 11 2" xfId="6417" xr:uid="{00000000-0005-0000-0000-00003F1B0000}"/>
    <cellStyle name="Suma 11 3" xfId="8314" xr:uid="{00000000-0005-0000-0000-0000401B0000}"/>
    <cellStyle name="Suma 11 4" xfId="4138" xr:uid="{00000000-0005-0000-0000-0000411B0000}"/>
    <cellStyle name="Suma 12" xfId="1913" xr:uid="{00000000-0005-0000-0000-0000421B0000}"/>
    <cellStyle name="Suma 12 2" xfId="6418" xr:uid="{00000000-0005-0000-0000-0000431B0000}"/>
    <cellStyle name="Suma 12 3" xfId="8315" xr:uid="{00000000-0005-0000-0000-0000441B0000}"/>
    <cellStyle name="Suma 12 4" xfId="4139" xr:uid="{00000000-0005-0000-0000-0000451B0000}"/>
    <cellStyle name="Suma 13" xfId="1914" xr:uid="{00000000-0005-0000-0000-0000461B0000}"/>
    <cellStyle name="Suma 13 2" xfId="6419" xr:uid="{00000000-0005-0000-0000-0000471B0000}"/>
    <cellStyle name="Suma 13 3" xfId="8316" xr:uid="{00000000-0005-0000-0000-0000481B0000}"/>
    <cellStyle name="Suma 13 4" xfId="4140" xr:uid="{00000000-0005-0000-0000-0000491B0000}"/>
    <cellStyle name="Suma 14" xfId="1915" xr:uid="{00000000-0005-0000-0000-00004A1B0000}"/>
    <cellStyle name="Suma 14 2" xfId="6420" xr:uid="{00000000-0005-0000-0000-00004B1B0000}"/>
    <cellStyle name="Suma 14 3" xfId="8317" xr:uid="{00000000-0005-0000-0000-00004C1B0000}"/>
    <cellStyle name="Suma 14 4" xfId="4141" xr:uid="{00000000-0005-0000-0000-00004D1B0000}"/>
    <cellStyle name="Suma 15" xfId="1916" xr:uid="{00000000-0005-0000-0000-00004E1B0000}"/>
    <cellStyle name="Suma 15 2" xfId="6421" xr:uid="{00000000-0005-0000-0000-00004F1B0000}"/>
    <cellStyle name="Suma 15 3" xfId="8318" xr:uid="{00000000-0005-0000-0000-0000501B0000}"/>
    <cellStyle name="Suma 15 4" xfId="4142" xr:uid="{00000000-0005-0000-0000-0000511B0000}"/>
    <cellStyle name="Suma 16" xfId="1917" xr:uid="{00000000-0005-0000-0000-0000521B0000}"/>
    <cellStyle name="Suma 16 2" xfId="6422" xr:uid="{00000000-0005-0000-0000-0000531B0000}"/>
    <cellStyle name="Suma 16 3" xfId="8319" xr:uid="{00000000-0005-0000-0000-0000541B0000}"/>
    <cellStyle name="Suma 16 4" xfId="4143" xr:uid="{00000000-0005-0000-0000-0000551B0000}"/>
    <cellStyle name="Suma 17" xfId="1918" xr:uid="{00000000-0005-0000-0000-0000561B0000}"/>
    <cellStyle name="Suma 17 2" xfId="6423" xr:uid="{00000000-0005-0000-0000-0000571B0000}"/>
    <cellStyle name="Suma 17 3" xfId="8320" xr:uid="{00000000-0005-0000-0000-0000581B0000}"/>
    <cellStyle name="Suma 17 4" xfId="4144" xr:uid="{00000000-0005-0000-0000-0000591B0000}"/>
    <cellStyle name="Suma 18" xfId="1919" xr:uid="{00000000-0005-0000-0000-00005A1B0000}"/>
    <cellStyle name="Suma 18 2" xfId="6424" xr:uid="{00000000-0005-0000-0000-00005B1B0000}"/>
    <cellStyle name="Suma 18 3" xfId="8321" xr:uid="{00000000-0005-0000-0000-00005C1B0000}"/>
    <cellStyle name="Suma 18 4" xfId="4145" xr:uid="{00000000-0005-0000-0000-00005D1B0000}"/>
    <cellStyle name="Suma 19" xfId="1920" xr:uid="{00000000-0005-0000-0000-00005E1B0000}"/>
    <cellStyle name="Suma 19 2" xfId="6425" xr:uid="{00000000-0005-0000-0000-00005F1B0000}"/>
    <cellStyle name="Suma 19 3" xfId="8322" xr:uid="{00000000-0005-0000-0000-0000601B0000}"/>
    <cellStyle name="Suma 19 4" xfId="4146" xr:uid="{00000000-0005-0000-0000-0000611B0000}"/>
    <cellStyle name="Suma 2" xfId="1921" xr:uid="{00000000-0005-0000-0000-0000621B0000}"/>
    <cellStyle name="Suma 2 10" xfId="1922" xr:uid="{00000000-0005-0000-0000-0000631B0000}"/>
    <cellStyle name="Suma 2 10 2" xfId="6427" xr:uid="{00000000-0005-0000-0000-0000641B0000}"/>
    <cellStyle name="Suma 2 10 3" xfId="8324" xr:uid="{00000000-0005-0000-0000-0000651B0000}"/>
    <cellStyle name="Suma 2 10 4" xfId="4148" xr:uid="{00000000-0005-0000-0000-0000661B0000}"/>
    <cellStyle name="Suma 2 11" xfId="1923" xr:uid="{00000000-0005-0000-0000-0000671B0000}"/>
    <cellStyle name="Suma 2 11 2" xfId="6428" xr:uid="{00000000-0005-0000-0000-0000681B0000}"/>
    <cellStyle name="Suma 2 11 3" xfId="8325" xr:uid="{00000000-0005-0000-0000-0000691B0000}"/>
    <cellStyle name="Suma 2 11 4" xfId="4149" xr:uid="{00000000-0005-0000-0000-00006A1B0000}"/>
    <cellStyle name="Suma 2 12" xfId="1924" xr:uid="{00000000-0005-0000-0000-00006B1B0000}"/>
    <cellStyle name="Suma 2 12 2" xfId="6429" xr:uid="{00000000-0005-0000-0000-00006C1B0000}"/>
    <cellStyle name="Suma 2 12 3" xfId="8326" xr:uid="{00000000-0005-0000-0000-00006D1B0000}"/>
    <cellStyle name="Suma 2 12 4" xfId="4150" xr:uid="{00000000-0005-0000-0000-00006E1B0000}"/>
    <cellStyle name="Suma 2 13" xfId="1925" xr:uid="{00000000-0005-0000-0000-00006F1B0000}"/>
    <cellStyle name="Suma 2 13 2" xfId="6430" xr:uid="{00000000-0005-0000-0000-0000701B0000}"/>
    <cellStyle name="Suma 2 13 3" xfId="8327" xr:uid="{00000000-0005-0000-0000-0000711B0000}"/>
    <cellStyle name="Suma 2 13 4" xfId="4151" xr:uid="{00000000-0005-0000-0000-0000721B0000}"/>
    <cellStyle name="Suma 2 14" xfId="1926" xr:uid="{00000000-0005-0000-0000-0000731B0000}"/>
    <cellStyle name="Suma 2 14 2" xfId="6431" xr:uid="{00000000-0005-0000-0000-0000741B0000}"/>
    <cellStyle name="Suma 2 14 3" xfId="8328" xr:uid="{00000000-0005-0000-0000-0000751B0000}"/>
    <cellStyle name="Suma 2 14 4" xfId="4152" xr:uid="{00000000-0005-0000-0000-0000761B0000}"/>
    <cellStyle name="Suma 2 15" xfId="1927" xr:uid="{00000000-0005-0000-0000-0000771B0000}"/>
    <cellStyle name="Suma 2 15 2" xfId="6432" xr:uid="{00000000-0005-0000-0000-0000781B0000}"/>
    <cellStyle name="Suma 2 15 3" xfId="8329" xr:uid="{00000000-0005-0000-0000-0000791B0000}"/>
    <cellStyle name="Suma 2 15 4" xfId="4153" xr:uid="{00000000-0005-0000-0000-00007A1B0000}"/>
    <cellStyle name="Suma 2 16" xfId="1928" xr:uid="{00000000-0005-0000-0000-00007B1B0000}"/>
    <cellStyle name="Suma 2 16 2" xfId="6433" xr:uid="{00000000-0005-0000-0000-00007C1B0000}"/>
    <cellStyle name="Suma 2 16 3" xfId="8330" xr:uid="{00000000-0005-0000-0000-00007D1B0000}"/>
    <cellStyle name="Suma 2 16 4" xfId="4154" xr:uid="{00000000-0005-0000-0000-00007E1B0000}"/>
    <cellStyle name="Suma 2 17" xfId="1929" xr:uid="{00000000-0005-0000-0000-00007F1B0000}"/>
    <cellStyle name="Suma 2 17 2" xfId="6434" xr:uid="{00000000-0005-0000-0000-0000801B0000}"/>
    <cellStyle name="Suma 2 17 3" xfId="8331" xr:uid="{00000000-0005-0000-0000-0000811B0000}"/>
    <cellStyle name="Suma 2 17 4" xfId="4155" xr:uid="{00000000-0005-0000-0000-0000821B0000}"/>
    <cellStyle name="Suma 2 18" xfId="1930" xr:uid="{00000000-0005-0000-0000-0000831B0000}"/>
    <cellStyle name="Suma 2 18 2" xfId="6435" xr:uid="{00000000-0005-0000-0000-0000841B0000}"/>
    <cellStyle name="Suma 2 18 3" xfId="8332" xr:uid="{00000000-0005-0000-0000-0000851B0000}"/>
    <cellStyle name="Suma 2 18 4" xfId="4156" xr:uid="{00000000-0005-0000-0000-0000861B0000}"/>
    <cellStyle name="Suma 2 19" xfId="1931" xr:uid="{00000000-0005-0000-0000-0000871B0000}"/>
    <cellStyle name="Suma 2 19 2" xfId="6436" xr:uid="{00000000-0005-0000-0000-0000881B0000}"/>
    <cellStyle name="Suma 2 19 3" xfId="8333" xr:uid="{00000000-0005-0000-0000-0000891B0000}"/>
    <cellStyle name="Suma 2 19 4" xfId="4157" xr:uid="{00000000-0005-0000-0000-00008A1B0000}"/>
    <cellStyle name="Suma 2 2" xfId="1932" xr:uid="{00000000-0005-0000-0000-00008B1B0000}"/>
    <cellStyle name="Suma 2 2 2" xfId="6437" xr:uid="{00000000-0005-0000-0000-00008C1B0000}"/>
    <cellStyle name="Suma 2 2 3" xfId="8334" xr:uid="{00000000-0005-0000-0000-00008D1B0000}"/>
    <cellStyle name="Suma 2 2 4" xfId="4158" xr:uid="{00000000-0005-0000-0000-00008E1B0000}"/>
    <cellStyle name="Suma 2 20" xfId="1933" xr:uid="{00000000-0005-0000-0000-00008F1B0000}"/>
    <cellStyle name="Suma 2 20 2" xfId="6438" xr:uid="{00000000-0005-0000-0000-0000901B0000}"/>
    <cellStyle name="Suma 2 20 3" xfId="8335" xr:uid="{00000000-0005-0000-0000-0000911B0000}"/>
    <cellStyle name="Suma 2 20 4" xfId="4159" xr:uid="{00000000-0005-0000-0000-0000921B0000}"/>
    <cellStyle name="Suma 2 21" xfId="1934" xr:uid="{00000000-0005-0000-0000-0000931B0000}"/>
    <cellStyle name="Suma 2 21 2" xfId="6439" xr:uid="{00000000-0005-0000-0000-0000941B0000}"/>
    <cellStyle name="Suma 2 21 3" xfId="8336" xr:uid="{00000000-0005-0000-0000-0000951B0000}"/>
    <cellStyle name="Suma 2 21 4" xfId="4160" xr:uid="{00000000-0005-0000-0000-0000961B0000}"/>
    <cellStyle name="Suma 2 22" xfId="1935" xr:uid="{00000000-0005-0000-0000-0000971B0000}"/>
    <cellStyle name="Suma 2 22 2" xfId="6440" xr:uid="{00000000-0005-0000-0000-0000981B0000}"/>
    <cellStyle name="Suma 2 22 3" xfId="8337" xr:uid="{00000000-0005-0000-0000-0000991B0000}"/>
    <cellStyle name="Suma 2 22 4" xfId="4161" xr:uid="{00000000-0005-0000-0000-00009A1B0000}"/>
    <cellStyle name="Suma 2 23" xfId="1936" xr:uid="{00000000-0005-0000-0000-00009B1B0000}"/>
    <cellStyle name="Suma 2 23 2" xfId="6441" xr:uid="{00000000-0005-0000-0000-00009C1B0000}"/>
    <cellStyle name="Suma 2 23 3" xfId="8338" xr:uid="{00000000-0005-0000-0000-00009D1B0000}"/>
    <cellStyle name="Suma 2 23 4" xfId="4162" xr:uid="{00000000-0005-0000-0000-00009E1B0000}"/>
    <cellStyle name="Suma 2 24" xfId="6426" xr:uid="{00000000-0005-0000-0000-00009F1B0000}"/>
    <cellStyle name="Suma 2 25" xfId="8323" xr:uid="{00000000-0005-0000-0000-0000A01B0000}"/>
    <cellStyle name="Suma 2 26" xfId="4147" xr:uid="{00000000-0005-0000-0000-0000A11B0000}"/>
    <cellStyle name="Suma 2 3" xfId="1937" xr:uid="{00000000-0005-0000-0000-0000A21B0000}"/>
    <cellStyle name="Suma 2 3 2" xfId="6442" xr:uid="{00000000-0005-0000-0000-0000A31B0000}"/>
    <cellStyle name="Suma 2 3 3" xfId="8339" xr:uid="{00000000-0005-0000-0000-0000A41B0000}"/>
    <cellStyle name="Suma 2 3 4" xfId="4163" xr:uid="{00000000-0005-0000-0000-0000A51B0000}"/>
    <cellStyle name="Suma 2 4" xfId="1938" xr:uid="{00000000-0005-0000-0000-0000A61B0000}"/>
    <cellStyle name="Suma 2 4 2" xfId="6443" xr:uid="{00000000-0005-0000-0000-0000A71B0000}"/>
    <cellStyle name="Suma 2 4 3" xfId="8340" xr:uid="{00000000-0005-0000-0000-0000A81B0000}"/>
    <cellStyle name="Suma 2 4 4" xfId="4164" xr:uid="{00000000-0005-0000-0000-0000A91B0000}"/>
    <cellStyle name="Suma 2 5" xfId="1939" xr:uid="{00000000-0005-0000-0000-0000AA1B0000}"/>
    <cellStyle name="Suma 2 5 2" xfId="6444" xr:uid="{00000000-0005-0000-0000-0000AB1B0000}"/>
    <cellStyle name="Suma 2 5 3" xfId="8341" xr:uid="{00000000-0005-0000-0000-0000AC1B0000}"/>
    <cellStyle name="Suma 2 5 4" xfId="4165" xr:uid="{00000000-0005-0000-0000-0000AD1B0000}"/>
    <cellStyle name="Suma 2 6" xfId="1940" xr:uid="{00000000-0005-0000-0000-0000AE1B0000}"/>
    <cellStyle name="Suma 2 6 2" xfId="6445" xr:uid="{00000000-0005-0000-0000-0000AF1B0000}"/>
    <cellStyle name="Suma 2 6 3" xfId="8342" xr:uid="{00000000-0005-0000-0000-0000B01B0000}"/>
    <cellStyle name="Suma 2 6 4" xfId="4166" xr:uid="{00000000-0005-0000-0000-0000B11B0000}"/>
    <cellStyle name="Suma 2 7" xfId="1941" xr:uid="{00000000-0005-0000-0000-0000B21B0000}"/>
    <cellStyle name="Suma 2 7 2" xfId="6446" xr:uid="{00000000-0005-0000-0000-0000B31B0000}"/>
    <cellStyle name="Suma 2 7 3" xfId="8343" xr:uid="{00000000-0005-0000-0000-0000B41B0000}"/>
    <cellStyle name="Suma 2 7 4" xfId="4167" xr:uid="{00000000-0005-0000-0000-0000B51B0000}"/>
    <cellStyle name="Suma 2 8" xfId="1942" xr:uid="{00000000-0005-0000-0000-0000B61B0000}"/>
    <cellStyle name="Suma 2 8 2" xfId="6447" xr:uid="{00000000-0005-0000-0000-0000B71B0000}"/>
    <cellStyle name="Suma 2 8 3" xfId="8344" xr:uid="{00000000-0005-0000-0000-0000B81B0000}"/>
    <cellStyle name="Suma 2 8 4" xfId="4168" xr:uid="{00000000-0005-0000-0000-0000B91B0000}"/>
    <cellStyle name="Suma 2 9" xfId="1943" xr:uid="{00000000-0005-0000-0000-0000BA1B0000}"/>
    <cellStyle name="Suma 2 9 2" xfId="6448" xr:uid="{00000000-0005-0000-0000-0000BB1B0000}"/>
    <cellStyle name="Suma 2 9 3" xfId="8345" xr:uid="{00000000-0005-0000-0000-0000BC1B0000}"/>
    <cellStyle name="Suma 2 9 4" xfId="4169" xr:uid="{00000000-0005-0000-0000-0000BD1B0000}"/>
    <cellStyle name="Suma 20" xfId="1944" xr:uid="{00000000-0005-0000-0000-0000BE1B0000}"/>
    <cellStyle name="Suma 20 2" xfId="6449" xr:uid="{00000000-0005-0000-0000-0000BF1B0000}"/>
    <cellStyle name="Suma 20 3" xfId="8346" xr:uid="{00000000-0005-0000-0000-0000C01B0000}"/>
    <cellStyle name="Suma 20 4" xfId="4170" xr:uid="{00000000-0005-0000-0000-0000C11B0000}"/>
    <cellStyle name="Suma 21" xfId="1945" xr:uid="{00000000-0005-0000-0000-0000C21B0000}"/>
    <cellStyle name="Suma 21 2" xfId="6450" xr:uid="{00000000-0005-0000-0000-0000C31B0000}"/>
    <cellStyle name="Suma 21 3" xfId="8347" xr:uid="{00000000-0005-0000-0000-0000C41B0000}"/>
    <cellStyle name="Suma 21 4" xfId="4171" xr:uid="{00000000-0005-0000-0000-0000C51B0000}"/>
    <cellStyle name="Suma 22" xfId="1946" xr:uid="{00000000-0005-0000-0000-0000C61B0000}"/>
    <cellStyle name="Suma 22 2" xfId="6451" xr:uid="{00000000-0005-0000-0000-0000C71B0000}"/>
    <cellStyle name="Suma 22 3" xfId="8348" xr:uid="{00000000-0005-0000-0000-0000C81B0000}"/>
    <cellStyle name="Suma 22 4" xfId="4172" xr:uid="{00000000-0005-0000-0000-0000C91B0000}"/>
    <cellStyle name="Suma 23" xfId="1947" xr:uid="{00000000-0005-0000-0000-0000CA1B0000}"/>
    <cellStyle name="Suma 23 2" xfId="6452" xr:uid="{00000000-0005-0000-0000-0000CB1B0000}"/>
    <cellStyle name="Suma 23 3" xfId="8349" xr:uid="{00000000-0005-0000-0000-0000CC1B0000}"/>
    <cellStyle name="Suma 23 4" xfId="4173" xr:uid="{00000000-0005-0000-0000-0000CD1B0000}"/>
    <cellStyle name="Suma 24" xfId="1948" xr:uid="{00000000-0005-0000-0000-0000CE1B0000}"/>
    <cellStyle name="Suma 24 2" xfId="6453" xr:uid="{00000000-0005-0000-0000-0000CF1B0000}"/>
    <cellStyle name="Suma 24 3" xfId="8350" xr:uid="{00000000-0005-0000-0000-0000D01B0000}"/>
    <cellStyle name="Suma 24 4" xfId="4174" xr:uid="{00000000-0005-0000-0000-0000D11B0000}"/>
    <cellStyle name="Suma 25" xfId="1949" xr:uid="{00000000-0005-0000-0000-0000D21B0000}"/>
    <cellStyle name="Suma 25 2" xfId="6454" xr:uid="{00000000-0005-0000-0000-0000D31B0000}"/>
    <cellStyle name="Suma 25 3" xfId="8351" xr:uid="{00000000-0005-0000-0000-0000D41B0000}"/>
    <cellStyle name="Suma 25 4" xfId="4175" xr:uid="{00000000-0005-0000-0000-0000D51B0000}"/>
    <cellStyle name="Suma 26" xfId="6415" xr:uid="{00000000-0005-0000-0000-0000D61B0000}"/>
    <cellStyle name="Suma 27" xfId="8312" xr:uid="{00000000-0005-0000-0000-0000D71B0000}"/>
    <cellStyle name="Suma 28" xfId="4136" xr:uid="{00000000-0005-0000-0000-0000D81B0000}"/>
    <cellStyle name="Suma 3" xfId="1950" xr:uid="{00000000-0005-0000-0000-0000D91B0000}"/>
    <cellStyle name="Suma 3 10" xfId="1951" xr:uid="{00000000-0005-0000-0000-0000DA1B0000}"/>
    <cellStyle name="Suma 3 10 2" xfId="6456" xr:uid="{00000000-0005-0000-0000-0000DB1B0000}"/>
    <cellStyle name="Suma 3 10 3" xfId="8353" xr:uid="{00000000-0005-0000-0000-0000DC1B0000}"/>
    <cellStyle name="Suma 3 10 4" xfId="4177" xr:uid="{00000000-0005-0000-0000-0000DD1B0000}"/>
    <cellStyle name="Suma 3 11" xfId="1952" xr:uid="{00000000-0005-0000-0000-0000DE1B0000}"/>
    <cellStyle name="Suma 3 11 2" xfId="6457" xr:uid="{00000000-0005-0000-0000-0000DF1B0000}"/>
    <cellStyle name="Suma 3 11 3" xfId="8354" xr:uid="{00000000-0005-0000-0000-0000E01B0000}"/>
    <cellStyle name="Suma 3 11 4" xfId="4178" xr:uid="{00000000-0005-0000-0000-0000E11B0000}"/>
    <cellStyle name="Suma 3 12" xfId="1953" xr:uid="{00000000-0005-0000-0000-0000E21B0000}"/>
    <cellStyle name="Suma 3 12 2" xfId="6458" xr:uid="{00000000-0005-0000-0000-0000E31B0000}"/>
    <cellStyle name="Suma 3 12 3" xfId="8355" xr:uid="{00000000-0005-0000-0000-0000E41B0000}"/>
    <cellStyle name="Suma 3 12 4" xfId="4179" xr:uid="{00000000-0005-0000-0000-0000E51B0000}"/>
    <cellStyle name="Suma 3 13" xfId="1954" xr:uid="{00000000-0005-0000-0000-0000E61B0000}"/>
    <cellStyle name="Suma 3 13 2" xfId="6459" xr:uid="{00000000-0005-0000-0000-0000E71B0000}"/>
    <cellStyle name="Suma 3 13 3" xfId="8356" xr:uid="{00000000-0005-0000-0000-0000E81B0000}"/>
    <cellStyle name="Suma 3 13 4" xfId="4180" xr:uid="{00000000-0005-0000-0000-0000E91B0000}"/>
    <cellStyle name="Suma 3 14" xfId="1955" xr:uid="{00000000-0005-0000-0000-0000EA1B0000}"/>
    <cellStyle name="Suma 3 14 2" xfId="6460" xr:uid="{00000000-0005-0000-0000-0000EB1B0000}"/>
    <cellStyle name="Suma 3 14 3" xfId="8357" xr:uid="{00000000-0005-0000-0000-0000EC1B0000}"/>
    <cellStyle name="Suma 3 14 4" xfId="4181" xr:uid="{00000000-0005-0000-0000-0000ED1B0000}"/>
    <cellStyle name="Suma 3 15" xfId="1956" xr:uid="{00000000-0005-0000-0000-0000EE1B0000}"/>
    <cellStyle name="Suma 3 15 2" xfId="6461" xr:uid="{00000000-0005-0000-0000-0000EF1B0000}"/>
    <cellStyle name="Suma 3 15 3" xfId="8358" xr:uid="{00000000-0005-0000-0000-0000F01B0000}"/>
    <cellStyle name="Suma 3 15 4" xfId="4182" xr:uid="{00000000-0005-0000-0000-0000F11B0000}"/>
    <cellStyle name="Suma 3 16" xfId="1957" xr:uid="{00000000-0005-0000-0000-0000F21B0000}"/>
    <cellStyle name="Suma 3 16 2" xfId="6462" xr:uid="{00000000-0005-0000-0000-0000F31B0000}"/>
    <cellStyle name="Suma 3 16 3" xfId="8359" xr:uid="{00000000-0005-0000-0000-0000F41B0000}"/>
    <cellStyle name="Suma 3 16 4" xfId="4183" xr:uid="{00000000-0005-0000-0000-0000F51B0000}"/>
    <cellStyle name="Suma 3 17" xfId="1958" xr:uid="{00000000-0005-0000-0000-0000F61B0000}"/>
    <cellStyle name="Suma 3 17 2" xfId="6463" xr:uid="{00000000-0005-0000-0000-0000F71B0000}"/>
    <cellStyle name="Suma 3 17 3" xfId="8360" xr:uid="{00000000-0005-0000-0000-0000F81B0000}"/>
    <cellStyle name="Suma 3 17 4" xfId="4184" xr:uid="{00000000-0005-0000-0000-0000F91B0000}"/>
    <cellStyle name="Suma 3 18" xfId="1959" xr:uid="{00000000-0005-0000-0000-0000FA1B0000}"/>
    <cellStyle name="Suma 3 18 2" xfId="6464" xr:uid="{00000000-0005-0000-0000-0000FB1B0000}"/>
    <cellStyle name="Suma 3 18 3" xfId="8361" xr:uid="{00000000-0005-0000-0000-0000FC1B0000}"/>
    <cellStyle name="Suma 3 18 4" xfId="4185" xr:uid="{00000000-0005-0000-0000-0000FD1B0000}"/>
    <cellStyle name="Suma 3 19" xfId="1960" xr:uid="{00000000-0005-0000-0000-0000FE1B0000}"/>
    <cellStyle name="Suma 3 19 2" xfId="6465" xr:uid="{00000000-0005-0000-0000-0000FF1B0000}"/>
    <cellStyle name="Suma 3 19 3" xfId="8362" xr:uid="{00000000-0005-0000-0000-0000001C0000}"/>
    <cellStyle name="Suma 3 19 4" xfId="4186" xr:uid="{00000000-0005-0000-0000-0000011C0000}"/>
    <cellStyle name="Suma 3 2" xfId="1961" xr:uid="{00000000-0005-0000-0000-0000021C0000}"/>
    <cellStyle name="Suma 3 2 2" xfId="6466" xr:uid="{00000000-0005-0000-0000-0000031C0000}"/>
    <cellStyle name="Suma 3 2 3" xfId="8363" xr:uid="{00000000-0005-0000-0000-0000041C0000}"/>
    <cellStyle name="Suma 3 2 4" xfId="4187" xr:uid="{00000000-0005-0000-0000-0000051C0000}"/>
    <cellStyle name="Suma 3 20" xfId="1962" xr:uid="{00000000-0005-0000-0000-0000061C0000}"/>
    <cellStyle name="Suma 3 20 2" xfId="6467" xr:uid="{00000000-0005-0000-0000-0000071C0000}"/>
    <cellStyle name="Suma 3 20 3" xfId="8364" xr:uid="{00000000-0005-0000-0000-0000081C0000}"/>
    <cellStyle name="Suma 3 20 4" xfId="4188" xr:uid="{00000000-0005-0000-0000-0000091C0000}"/>
    <cellStyle name="Suma 3 21" xfId="1963" xr:uid="{00000000-0005-0000-0000-00000A1C0000}"/>
    <cellStyle name="Suma 3 21 2" xfId="6468" xr:uid="{00000000-0005-0000-0000-00000B1C0000}"/>
    <cellStyle name="Suma 3 21 3" xfId="8365" xr:uid="{00000000-0005-0000-0000-00000C1C0000}"/>
    <cellStyle name="Suma 3 21 4" xfId="4189" xr:uid="{00000000-0005-0000-0000-00000D1C0000}"/>
    <cellStyle name="Suma 3 22" xfId="1964" xr:uid="{00000000-0005-0000-0000-00000E1C0000}"/>
    <cellStyle name="Suma 3 22 2" xfId="6469" xr:uid="{00000000-0005-0000-0000-00000F1C0000}"/>
    <cellStyle name="Suma 3 22 3" xfId="8366" xr:uid="{00000000-0005-0000-0000-0000101C0000}"/>
    <cellStyle name="Suma 3 22 4" xfId="4190" xr:uid="{00000000-0005-0000-0000-0000111C0000}"/>
    <cellStyle name="Suma 3 23" xfId="1965" xr:uid="{00000000-0005-0000-0000-0000121C0000}"/>
    <cellStyle name="Suma 3 23 2" xfId="6470" xr:uid="{00000000-0005-0000-0000-0000131C0000}"/>
    <cellStyle name="Suma 3 23 3" xfId="8367" xr:uid="{00000000-0005-0000-0000-0000141C0000}"/>
    <cellStyle name="Suma 3 23 4" xfId="4191" xr:uid="{00000000-0005-0000-0000-0000151C0000}"/>
    <cellStyle name="Suma 3 24" xfId="6455" xr:uid="{00000000-0005-0000-0000-0000161C0000}"/>
    <cellStyle name="Suma 3 25" xfId="8352" xr:uid="{00000000-0005-0000-0000-0000171C0000}"/>
    <cellStyle name="Suma 3 26" xfId="4176" xr:uid="{00000000-0005-0000-0000-0000181C0000}"/>
    <cellStyle name="Suma 3 3" xfId="1966" xr:uid="{00000000-0005-0000-0000-0000191C0000}"/>
    <cellStyle name="Suma 3 3 2" xfId="6471" xr:uid="{00000000-0005-0000-0000-00001A1C0000}"/>
    <cellStyle name="Suma 3 3 3" xfId="8368" xr:uid="{00000000-0005-0000-0000-00001B1C0000}"/>
    <cellStyle name="Suma 3 3 4" xfId="4192" xr:uid="{00000000-0005-0000-0000-00001C1C0000}"/>
    <cellStyle name="Suma 3 4" xfId="1967" xr:uid="{00000000-0005-0000-0000-00001D1C0000}"/>
    <cellStyle name="Suma 3 4 2" xfId="6472" xr:uid="{00000000-0005-0000-0000-00001E1C0000}"/>
    <cellStyle name="Suma 3 4 3" xfId="8369" xr:uid="{00000000-0005-0000-0000-00001F1C0000}"/>
    <cellStyle name="Suma 3 4 4" xfId="4193" xr:uid="{00000000-0005-0000-0000-0000201C0000}"/>
    <cellStyle name="Suma 3 5" xfId="1968" xr:uid="{00000000-0005-0000-0000-0000211C0000}"/>
    <cellStyle name="Suma 3 5 2" xfId="6473" xr:uid="{00000000-0005-0000-0000-0000221C0000}"/>
    <cellStyle name="Suma 3 5 3" xfId="8370" xr:uid="{00000000-0005-0000-0000-0000231C0000}"/>
    <cellStyle name="Suma 3 5 4" xfId="4194" xr:uid="{00000000-0005-0000-0000-0000241C0000}"/>
    <cellStyle name="Suma 3 6" xfId="1969" xr:uid="{00000000-0005-0000-0000-0000251C0000}"/>
    <cellStyle name="Suma 3 6 2" xfId="6474" xr:uid="{00000000-0005-0000-0000-0000261C0000}"/>
    <cellStyle name="Suma 3 6 3" xfId="8371" xr:uid="{00000000-0005-0000-0000-0000271C0000}"/>
    <cellStyle name="Suma 3 6 4" xfId="4195" xr:uid="{00000000-0005-0000-0000-0000281C0000}"/>
    <cellStyle name="Suma 3 7" xfId="1970" xr:uid="{00000000-0005-0000-0000-0000291C0000}"/>
    <cellStyle name="Suma 3 7 2" xfId="6475" xr:uid="{00000000-0005-0000-0000-00002A1C0000}"/>
    <cellStyle name="Suma 3 7 3" xfId="8372" xr:uid="{00000000-0005-0000-0000-00002B1C0000}"/>
    <cellStyle name="Suma 3 7 4" xfId="4196" xr:uid="{00000000-0005-0000-0000-00002C1C0000}"/>
    <cellStyle name="Suma 3 8" xfId="1971" xr:uid="{00000000-0005-0000-0000-00002D1C0000}"/>
    <cellStyle name="Suma 3 8 2" xfId="6476" xr:uid="{00000000-0005-0000-0000-00002E1C0000}"/>
    <cellStyle name="Suma 3 8 3" xfId="8373" xr:uid="{00000000-0005-0000-0000-00002F1C0000}"/>
    <cellStyle name="Suma 3 8 4" xfId="4197" xr:uid="{00000000-0005-0000-0000-0000301C0000}"/>
    <cellStyle name="Suma 3 9" xfId="1972" xr:uid="{00000000-0005-0000-0000-0000311C0000}"/>
    <cellStyle name="Suma 3 9 2" xfId="6477" xr:uid="{00000000-0005-0000-0000-0000321C0000}"/>
    <cellStyle name="Suma 3 9 3" xfId="8374" xr:uid="{00000000-0005-0000-0000-0000331C0000}"/>
    <cellStyle name="Suma 3 9 4" xfId="4198" xr:uid="{00000000-0005-0000-0000-0000341C0000}"/>
    <cellStyle name="Suma 4" xfId="1973" xr:uid="{00000000-0005-0000-0000-0000351C0000}"/>
    <cellStyle name="Suma 4 2" xfId="6478" xr:uid="{00000000-0005-0000-0000-0000361C0000}"/>
    <cellStyle name="Suma 4 3" xfId="8375" xr:uid="{00000000-0005-0000-0000-0000371C0000}"/>
    <cellStyle name="Suma 4 4" xfId="4199" xr:uid="{00000000-0005-0000-0000-0000381C0000}"/>
    <cellStyle name="Suma 5" xfId="1974" xr:uid="{00000000-0005-0000-0000-0000391C0000}"/>
    <cellStyle name="Suma 5 2" xfId="6479" xr:uid="{00000000-0005-0000-0000-00003A1C0000}"/>
    <cellStyle name="Suma 5 3" xfId="8376" xr:uid="{00000000-0005-0000-0000-00003B1C0000}"/>
    <cellStyle name="Suma 5 4" xfId="4200" xr:uid="{00000000-0005-0000-0000-00003C1C0000}"/>
    <cellStyle name="Suma 6" xfId="1975" xr:uid="{00000000-0005-0000-0000-00003D1C0000}"/>
    <cellStyle name="Suma 6 2" xfId="6480" xr:uid="{00000000-0005-0000-0000-00003E1C0000}"/>
    <cellStyle name="Suma 6 3" xfId="8377" xr:uid="{00000000-0005-0000-0000-00003F1C0000}"/>
    <cellStyle name="Suma 6 4" xfId="4201" xr:uid="{00000000-0005-0000-0000-0000401C0000}"/>
    <cellStyle name="Suma 7" xfId="1976" xr:uid="{00000000-0005-0000-0000-0000411C0000}"/>
    <cellStyle name="Suma 7 2" xfId="6481" xr:uid="{00000000-0005-0000-0000-0000421C0000}"/>
    <cellStyle name="Suma 7 3" xfId="8378" xr:uid="{00000000-0005-0000-0000-0000431C0000}"/>
    <cellStyle name="Suma 7 4" xfId="4202" xr:uid="{00000000-0005-0000-0000-0000441C0000}"/>
    <cellStyle name="Suma 8" xfId="1977" xr:uid="{00000000-0005-0000-0000-0000451C0000}"/>
    <cellStyle name="Suma 8 2" xfId="6482" xr:uid="{00000000-0005-0000-0000-0000461C0000}"/>
    <cellStyle name="Suma 8 3" xfId="8379" xr:uid="{00000000-0005-0000-0000-0000471C0000}"/>
    <cellStyle name="Suma 8 4" xfId="4203" xr:uid="{00000000-0005-0000-0000-0000481C0000}"/>
    <cellStyle name="Suma 9" xfId="1978" xr:uid="{00000000-0005-0000-0000-0000491C0000}"/>
    <cellStyle name="Suma 9 2" xfId="6483" xr:uid="{00000000-0005-0000-0000-00004A1C0000}"/>
    <cellStyle name="Suma 9 3" xfId="8380" xr:uid="{00000000-0005-0000-0000-00004B1C0000}"/>
    <cellStyle name="Suma 9 4" xfId="4204" xr:uid="{00000000-0005-0000-0000-00004C1C0000}"/>
    <cellStyle name="Tekst objaśnienia" xfId="1979" xr:uid="{00000000-0005-0000-0000-00004D1C0000}"/>
    <cellStyle name="Tekst ostrzeżenia" xfId="1980" xr:uid="{00000000-0005-0000-0000-00004E1C0000}"/>
    <cellStyle name="Text" xfId="1981" xr:uid="{00000000-0005-0000-0000-00004F1C0000}"/>
    <cellStyle name="Title" xfId="68" builtinId="15" customBuiltin="1"/>
    <cellStyle name="Title 2" xfId="1982" xr:uid="{00000000-0005-0000-0000-0000511C0000}"/>
    <cellStyle name="Title 3" xfId="6894" xr:uid="{00000000-0005-0000-0000-0000521C0000}"/>
    <cellStyle name="Total" xfId="69" builtinId="25" customBuiltin="1"/>
    <cellStyle name="Total 2" xfId="1983" xr:uid="{00000000-0005-0000-0000-0000541C0000}"/>
    <cellStyle name="Total 2 10" xfId="1984" xr:uid="{00000000-0005-0000-0000-0000551C0000}"/>
    <cellStyle name="Total 2 10 10" xfId="1985" xr:uid="{00000000-0005-0000-0000-0000561C0000}"/>
    <cellStyle name="Total 2 10 10 2" xfId="6486" xr:uid="{00000000-0005-0000-0000-0000571C0000}"/>
    <cellStyle name="Total 2 10 10 3" xfId="8383" xr:uid="{00000000-0005-0000-0000-0000581C0000}"/>
    <cellStyle name="Total 2 10 10 4" xfId="4207" xr:uid="{00000000-0005-0000-0000-0000591C0000}"/>
    <cellStyle name="Total 2 10 11" xfId="1986" xr:uid="{00000000-0005-0000-0000-00005A1C0000}"/>
    <cellStyle name="Total 2 10 11 2" xfId="6487" xr:uid="{00000000-0005-0000-0000-00005B1C0000}"/>
    <cellStyle name="Total 2 10 11 3" xfId="8384" xr:uid="{00000000-0005-0000-0000-00005C1C0000}"/>
    <cellStyle name="Total 2 10 11 4" xfId="4208" xr:uid="{00000000-0005-0000-0000-00005D1C0000}"/>
    <cellStyle name="Total 2 10 12" xfId="1987" xr:uid="{00000000-0005-0000-0000-00005E1C0000}"/>
    <cellStyle name="Total 2 10 12 2" xfId="6488" xr:uid="{00000000-0005-0000-0000-00005F1C0000}"/>
    <cellStyle name="Total 2 10 12 3" xfId="8385" xr:uid="{00000000-0005-0000-0000-0000601C0000}"/>
    <cellStyle name="Total 2 10 12 4" xfId="4209" xr:uid="{00000000-0005-0000-0000-0000611C0000}"/>
    <cellStyle name="Total 2 10 13" xfId="1988" xr:uid="{00000000-0005-0000-0000-0000621C0000}"/>
    <cellStyle name="Total 2 10 13 2" xfId="6489" xr:uid="{00000000-0005-0000-0000-0000631C0000}"/>
    <cellStyle name="Total 2 10 13 3" xfId="8386" xr:uid="{00000000-0005-0000-0000-0000641C0000}"/>
    <cellStyle name="Total 2 10 13 4" xfId="4210" xr:uid="{00000000-0005-0000-0000-0000651C0000}"/>
    <cellStyle name="Total 2 10 14" xfId="1989" xr:uid="{00000000-0005-0000-0000-0000661C0000}"/>
    <cellStyle name="Total 2 10 14 2" xfId="6490" xr:uid="{00000000-0005-0000-0000-0000671C0000}"/>
    <cellStyle name="Total 2 10 14 3" xfId="8387" xr:uid="{00000000-0005-0000-0000-0000681C0000}"/>
    <cellStyle name="Total 2 10 14 4" xfId="4211" xr:uid="{00000000-0005-0000-0000-0000691C0000}"/>
    <cellStyle name="Total 2 10 15" xfId="1990" xr:uid="{00000000-0005-0000-0000-00006A1C0000}"/>
    <cellStyle name="Total 2 10 15 2" xfId="6491" xr:uid="{00000000-0005-0000-0000-00006B1C0000}"/>
    <cellStyle name="Total 2 10 15 3" xfId="8388" xr:uid="{00000000-0005-0000-0000-00006C1C0000}"/>
    <cellStyle name="Total 2 10 15 4" xfId="4212" xr:uid="{00000000-0005-0000-0000-00006D1C0000}"/>
    <cellStyle name="Total 2 10 16" xfId="1991" xr:uid="{00000000-0005-0000-0000-00006E1C0000}"/>
    <cellStyle name="Total 2 10 16 2" xfId="6492" xr:uid="{00000000-0005-0000-0000-00006F1C0000}"/>
    <cellStyle name="Total 2 10 16 3" xfId="8389" xr:uid="{00000000-0005-0000-0000-0000701C0000}"/>
    <cellStyle name="Total 2 10 16 4" xfId="4213" xr:uid="{00000000-0005-0000-0000-0000711C0000}"/>
    <cellStyle name="Total 2 10 17" xfId="1992" xr:uid="{00000000-0005-0000-0000-0000721C0000}"/>
    <cellStyle name="Total 2 10 17 2" xfId="6493" xr:uid="{00000000-0005-0000-0000-0000731C0000}"/>
    <cellStyle name="Total 2 10 17 3" xfId="8390" xr:uid="{00000000-0005-0000-0000-0000741C0000}"/>
    <cellStyle name="Total 2 10 17 4" xfId="4214" xr:uid="{00000000-0005-0000-0000-0000751C0000}"/>
    <cellStyle name="Total 2 10 18" xfId="1993" xr:uid="{00000000-0005-0000-0000-0000761C0000}"/>
    <cellStyle name="Total 2 10 18 2" xfId="6494" xr:uid="{00000000-0005-0000-0000-0000771C0000}"/>
    <cellStyle name="Total 2 10 18 3" xfId="8391" xr:uid="{00000000-0005-0000-0000-0000781C0000}"/>
    <cellStyle name="Total 2 10 18 4" xfId="4215" xr:uid="{00000000-0005-0000-0000-0000791C0000}"/>
    <cellStyle name="Total 2 10 19" xfId="1994" xr:uid="{00000000-0005-0000-0000-00007A1C0000}"/>
    <cellStyle name="Total 2 10 19 2" xfId="6495" xr:uid="{00000000-0005-0000-0000-00007B1C0000}"/>
    <cellStyle name="Total 2 10 19 3" xfId="8392" xr:uid="{00000000-0005-0000-0000-00007C1C0000}"/>
    <cellStyle name="Total 2 10 19 4" xfId="4216" xr:uid="{00000000-0005-0000-0000-00007D1C0000}"/>
    <cellStyle name="Total 2 10 2" xfId="1995" xr:uid="{00000000-0005-0000-0000-00007E1C0000}"/>
    <cellStyle name="Total 2 10 2 2" xfId="6496" xr:uid="{00000000-0005-0000-0000-00007F1C0000}"/>
    <cellStyle name="Total 2 10 2 3" xfId="8393" xr:uid="{00000000-0005-0000-0000-0000801C0000}"/>
    <cellStyle name="Total 2 10 2 4" xfId="4217" xr:uid="{00000000-0005-0000-0000-0000811C0000}"/>
    <cellStyle name="Total 2 10 20" xfId="1996" xr:uid="{00000000-0005-0000-0000-0000821C0000}"/>
    <cellStyle name="Total 2 10 20 2" xfId="6497" xr:uid="{00000000-0005-0000-0000-0000831C0000}"/>
    <cellStyle name="Total 2 10 20 3" xfId="8394" xr:uid="{00000000-0005-0000-0000-0000841C0000}"/>
    <cellStyle name="Total 2 10 20 4" xfId="4218" xr:uid="{00000000-0005-0000-0000-0000851C0000}"/>
    <cellStyle name="Total 2 10 21" xfId="1997" xr:uid="{00000000-0005-0000-0000-0000861C0000}"/>
    <cellStyle name="Total 2 10 21 2" xfId="6498" xr:uid="{00000000-0005-0000-0000-0000871C0000}"/>
    <cellStyle name="Total 2 10 21 3" xfId="8395" xr:uid="{00000000-0005-0000-0000-0000881C0000}"/>
    <cellStyle name="Total 2 10 21 4" xfId="4219" xr:uid="{00000000-0005-0000-0000-0000891C0000}"/>
    <cellStyle name="Total 2 10 22" xfId="1998" xr:uid="{00000000-0005-0000-0000-00008A1C0000}"/>
    <cellStyle name="Total 2 10 22 2" xfId="6499" xr:uid="{00000000-0005-0000-0000-00008B1C0000}"/>
    <cellStyle name="Total 2 10 22 3" xfId="8396" xr:uid="{00000000-0005-0000-0000-00008C1C0000}"/>
    <cellStyle name="Total 2 10 22 4" xfId="4220" xr:uid="{00000000-0005-0000-0000-00008D1C0000}"/>
    <cellStyle name="Total 2 10 23" xfId="1999" xr:uid="{00000000-0005-0000-0000-00008E1C0000}"/>
    <cellStyle name="Total 2 10 23 2" xfId="6500" xr:uid="{00000000-0005-0000-0000-00008F1C0000}"/>
    <cellStyle name="Total 2 10 23 3" xfId="8397" xr:uid="{00000000-0005-0000-0000-0000901C0000}"/>
    <cellStyle name="Total 2 10 23 4" xfId="4221" xr:uid="{00000000-0005-0000-0000-0000911C0000}"/>
    <cellStyle name="Total 2 10 24" xfId="6485" xr:uid="{00000000-0005-0000-0000-0000921C0000}"/>
    <cellStyle name="Total 2 10 25" xfId="8382" xr:uid="{00000000-0005-0000-0000-0000931C0000}"/>
    <cellStyle name="Total 2 10 26" xfId="4206" xr:uid="{00000000-0005-0000-0000-0000941C0000}"/>
    <cellStyle name="Total 2 10 3" xfId="2000" xr:uid="{00000000-0005-0000-0000-0000951C0000}"/>
    <cellStyle name="Total 2 10 3 2" xfId="6501" xr:uid="{00000000-0005-0000-0000-0000961C0000}"/>
    <cellStyle name="Total 2 10 3 3" xfId="8398" xr:uid="{00000000-0005-0000-0000-0000971C0000}"/>
    <cellStyle name="Total 2 10 3 4" xfId="4222" xr:uid="{00000000-0005-0000-0000-0000981C0000}"/>
    <cellStyle name="Total 2 10 4" xfId="2001" xr:uid="{00000000-0005-0000-0000-0000991C0000}"/>
    <cellStyle name="Total 2 10 4 2" xfId="6502" xr:uid="{00000000-0005-0000-0000-00009A1C0000}"/>
    <cellStyle name="Total 2 10 4 3" xfId="8399" xr:uid="{00000000-0005-0000-0000-00009B1C0000}"/>
    <cellStyle name="Total 2 10 4 4" xfId="4223" xr:uid="{00000000-0005-0000-0000-00009C1C0000}"/>
    <cellStyle name="Total 2 10 5" xfId="2002" xr:uid="{00000000-0005-0000-0000-00009D1C0000}"/>
    <cellStyle name="Total 2 10 5 2" xfId="6503" xr:uid="{00000000-0005-0000-0000-00009E1C0000}"/>
    <cellStyle name="Total 2 10 5 3" xfId="8400" xr:uid="{00000000-0005-0000-0000-00009F1C0000}"/>
    <cellStyle name="Total 2 10 5 4" xfId="4224" xr:uid="{00000000-0005-0000-0000-0000A01C0000}"/>
    <cellStyle name="Total 2 10 6" xfId="2003" xr:uid="{00000000-0005-0000-0000-0000A11C0000}"/>
    <cellStyle name="Total 2 10 6 2" xfId="6504" xr:uid="{00000000-0005-0000-0000-0000A21C0000}"/>
    <cellStyle name="Total 2 10 6 3" xfId="8401" xr:uid="{00000000-0005-0000-0000-0000A31C0000}"/>
    <cellStyle name="Total 2 10 6 4" xfId="4225" xr:uid="{00000000-0005-0000-0000-0000A41C0000}"/>
    <cellStyle name="Total 2 10 7" xfId="2004" xr:uid="{00000000-0005-0000-0000-0000A51C0000}"/>
    <cellStyle name="Total 2 10 7 2" xfId="6505" xr:uid="{00000000-0005-0000-0000-0000A61C0000}"/>
    <cellStyle name="Total 2 10 7 3" xfId="8402" xr:uid="{00000000-0005-0000-0000-0000A71C0000}"/>
    <cellStyle name="Total 2 10 7 4" xfId="4226" xr:uid="{00000000-0005-0000-0000-0000A81C0000}"/>
    <cellStyle name="Total 2 10 8" xfId="2005" xr:uid="{00000000-0005-0000-0000-0000A91C0000}"/>
    <cellStyle name="Total 2 10 8 2" xfId="6506" xr:uid="{00000000-0005-0000-0000-0000AA1C0000}"/>
    <cellStyle name="Total 2 10 8 3" xfId="8403" xr:uid="{00000000-0005-0000-0000-0000AB1C0000}"/>
    <cellStyle name="Total 2 10 8 4" xfId="4227" xr:uid="{00000000-0005-0000-0000-0000AC1C0000}"/>
    <cellStyle name="Total 2 10 9" xfId="2006" xr:uid="{00000000-0005-0000-0000-0000AD1C0000}"/>
    <cellStyle name="Total 2 10 9 2" xfId="6507" xr:uid="{00000000-0005-0000-0000-0000AE1C0000}"/>
    <cellStyle name="Total 2 10 9 3" xfId="8404" xr:uid="{00000000-0005-0000-0000-0000AF1C0000}"/>
    <cellStyle name="Total 2 10 9 4" xfId="4228" xr:uid="{00000000-0005-0000-0000-0000B01C0000}"/>
    <cellStyle name="Total 2 11" xfId="2007" xr:uid="{00000000-0005-0000-0000-0000B11C0000}"/>
    <cellStyle name="Total 2 11 10" xfId="2008" xr:uid="{00000000-0005-0000-0000-0000B21C0000}"/>
    <cellStyle name="Total 2 11 10 2" xfId="6509" xr:uid="{00000000-0005-0000-0000-0000B31C0000}"/>
    <cellStyle name="Total 2 11 10 3" xfId="8406" xr:uid="{00000000-0005-0000-0000-0000B41C0000}"/>
    <cellStyle name="Total 2 11 10 4" xfId="4230" xr:uid="{00000000-0005-0000-0000-0000B51C0000}"/>
    <cellStyle name="Total 2 11 11" xfId="2009" xr:uid="{00000000-0005-0000-0000-0000B61C0000}"/>
    <cellStyle name="Total 2 11 11 2" xfId="6510" xr:uid="{00000000-0005-0000-0000-0000B71C0000}"/>
    <cellStyle name="Total 2 11 11 3" xfId="8407" xr:uid="{00000000-0005-0000-0000-0000B81C0000}"/>
    <cellStyle name="Total 2 11 11 4" xfId="4231" xr:uid="{00000000-0005-0000-0000-0000B91C0000}"/>
    <cellStyle name="Total 2 11 12" xfId="2010" xr:uid="{00000000-0005-0000-0000-0000BA1C0000}"/>
    <cellStyle name="Total 2 11 12 2" xfId="6511" xr:uid="{00000000-0005-0000-0000-0000BB1C0000}"/>
    <cellStyle name="Total 2 11 12 3" xfId="8408" xr:uid="{00000000-0005-0000-0000-0000BC1C0000}"/>
    <cellStyle name="Total 2 11 12 4" xfId="4232" xr:uid="{00000000-0005-0000-0000-0000BD1C0000}"/>
    <cellStyle name="Total 2 11 13" xfId="2011" xr:uid="{00000000-0005-0000-0000-0000BE1C0000}"/>
    <cellStyle name="Total 2 11 13 2" xfId="6512" xr:uid="{00000000-0005-0000-0000-0000BF1C0000}"/>
    <cellStyle name="Total 2 11 13 3" xfId="8409" xr:uid="{00000000-0005-0000-0000-0000C01C0000}"/>
    <cellStyle name="Total 2 11 13 4" xfId="4233" xr:uid="{00000000-0005-0000-0000-0000C11C0000}"/>
    <cellStyle name="Total 2 11 14" xfId="2012" xr:uid="{00000000-0005-0000-0000-0000C21C0000}"/>
    <cellStyle name="Total 2 11 14 2" xfId="6513" xr:uid="{00000000-0005-0000-0000-0000C31C0000}"/>
    <cellStyle name="Total 2 11 14 3" xfId="8410" xr:uid="{00000000-0005-0000-0000-0000C41C0000}"/>
    <cellStyle name="Total 2 11 14 4" xfId="4234" xr:uid="{00000000-0005-0000-0000-0000C51C0000}"/>
    <cellStyle name="Total 2 11 15" xfId="2013" xr:uid="{00000000-0005-0000-0000-0000C61C0000}"/>
    <cellStyle name="Total 2 11 15 2" xfId="6514" xr:uid="{00000000-0005-0000-0000-0000C71C0000}"/>
    <cellStyle name="Total 2 11 15 3" xfId="8411" xr:uid="{00000000-0005-0000-0000-0000C81C0000}"/>
    <cellStyle name="Total 2 11 15 4" xfId="4235" xr:uid="{00000000-0005-0000-0000-0000C91C0000}"/>
    <cellStyle name="Total 2 11 16" xfId="2014" xr:uid="{00000000-0005-0000-0000-0000CA1C0000}"/>
    <cellStyle name="Total 2 11 16 2" xfId="6515" xr:uid="{00000000-0005-0000-0000-0000CB1C0000}"/>
    <cellStyle name="Total 2 11 16 3" xfId="8412" xr:uid="{00000000-0005-0000-0000-0000CC1C0000}"/>
    <cellStyle name="Total 2 11 16 4" xfId="4236" xr:uid="{00000000-0005-0000-0000-0000CD1C0000}"/>
    <cellStyle name="Total 2 11 17" xfId="2015" xr:uid="{00000000-0005-0000-0000-0000CE1C0000}"/>
    <cellStyle name="Total 2 11 17 2" xfId="6516" xr:uid="{00000000-0005-0000-0000-0000CF1C0000}"/>
    <cellStyle name="Total 2 11 17 3" xfId="8413" xr:uid="{00000000-0005-0000-0000-0000D01C0000}"/>
    <cellStyle name="Total 2 11 17 4" xfId="4237" xr:uid="{00000000-0005-0000-0000-0000D11C0000}"/>
    <cellStyle name="Total 2 11 18" xfId="2016" xr:uid="{00000000-0005-0000-0000-0000D21C0000}"/>
    <cellStyle name="Total 2 11 18 2" xfId="6517" xr:uid="{00000000-0005-0000-0000-0000D31C0000}"/>
    <cellStyle name="Total 2 11 18 3" xfId="8414" xr:uid="{00000000-0005-0000-0000-0000D41C0000}"/>
    <cellStyle name="Total 2 11 18 4" xfId="4238" xr:uid="{00000000-0005-0000-0000-0000D51C0000}"/>
    <cellStyle name="Total 2 11 19" xfId="2017" xr:uid="{00000000-0005-0000-0000-0000D61C0000}"/>
    <cellStyle name="Total 2 11 19 2" xfId="6518" xr:uid="{00000000-0005-0000-0000-0000D71C0000}"/>
    <cellStyle name="Total 2 11 19 3" xfId="8415" xr:uid="{00000000-0005-0000-0000-0000D81C0000}"/>
    <cellStyle name="Total 2 11 19 4" xfId="4239" xr:uid="{00000000-0005-0000-0000-0000D91C0000}"/>
    <cellStyle name="Total 2 11 2" xfId="2018" xr:uid="{00000000-0005-0000-0000-0000DA1C0000}"/>
    <cellStyle name="Total 2 11 2 2" xfId="6519" xr:uid="{00000000-0005-0000-0000-0000DB1C0000}"/>
    <cellStyle name="Total 2 11 2 3" xfId="8416" xr:uid="{00000000-0005-0000-0000-0000DC1C0000}"/>
    <cellStyle name="Total 2 11 2 4" xfId="4240" xr:uid="{00000000-0005-0000-0000-0000DD1C0000}"/>
    <cellStyle name="Total 2 11 20" xfId="2019" xr:uid="{00000000-0005-0000-0000-0000DE1C0000}"/>
    <cellStyle name="Total 2 11 20 2" xfId="6520" xr:uid="{00000000-0005-0000-0000-0000DF1C0000}"/>
    <cellStyle name="Total 2 11 20 3" xfId="8417" xr:uid="{00000000-0005-0000-0000-0000E01C0000}"/>
    <cellStyle name="Total 2 11 20 4" xfId="4241" xr:uid="{00000000-0005-0000-0000-0000E11C0000}"/>
    <cellStyle name="Total 2 11 21" xfId="2020" xr:uid="{00000000-0005-0000-0000-0000E21C0000}"/>
    <cellStyle name="Total 2 11 21 2" xfId="6521" xr:uid="{00000000-0005-0000-0000-0000E31C0000}"/>
    <cellStyle name="Total 2 11 21 3" xfId="8418" xr:uid="{00000000-0005-0000-0000-0000E41C0000}"/>
    <cellStyle name="Total 2 11 21 4" xfId="4242" xr:uid="{00000000-0005-0000-0000-0000E51C0000}"/>
    <cellStyle name="Total 2 11 22" xfId="2021" xr:uid="{00000000-0005-0000-0000-0000E61C0000}"/>
    <cellStyle name="Total 2 11 22 2" xfId="6522" xr:uid="{00000000-0005-0000-0000-0000E71C0000}"/>
    <cellStyle name="Total 2 11 22 3" xfId="8419" xr:uid="{00000000-0005-0000-0000-0000E81C0000}"/>
    <cellStyle name="Total 2 11 22 4" xfId="4243" xr:uid="{00000000-0005-0000-0000-0000E91C0000}"/>
    <cellStyle name="Total 2 11 23" xfId="2022" xr:uid="{00000000-0005-0000-0000-0000EA1C0000}"/>
    <cellStyle name="Total 2 11 23 2" xfId="6523" xr:uid="{00000000-0005-0000-0000-0000EB1C0000}"/>
    <cellStyle name="Total 2 11 23 3" xfId="8420" xr:uid="{00000000-0005-0000-0000-0000EC1C0000}"/>
    <cellStyle name="Total 2 11 23 4" xfId="4244" xr:uid="{00000000-0005-0000-0000-0000ED1C0000}"/>
    <cellStyle name="Total 2 11 24" xfId="6508" xr:uid="{00000000-0005-0000-0000-0000EE1C0000}"/>
    <cellStyle name="Total 2 11 25" xfId="8405" xr:uid="{00000000-0005-0000-0000-0000EF1C0000}"/>
    <cellStyle name="Total 2 11 26" xfId="4229" xr:uid="{00000000-0005-0000-0000-0000F01C0000}"/>
    <cellStyle name="Total 2 11 3" xfId="2023" xr:uid="{00000000-0005-0000-0000-0000F11C0000}"/>
    <cellStyle name="Total 2 11 3 2" xfId="6524" xr:uid="{00000000-0005-0000-0000-0000F21C0000}"/>
    <cellStyle name="Total 2 11 3 3" xfId="8421" xr:uid="{00000000-0005-0000-0000-0000F31C0000}"/>
    <cellStyle name="Total 2 11 3 4" xfId="4245" xr:uid="{00000000-0005-0000-0000-0000F41C0000}"/>
    <cellStyle name="Total 2 11 4" xfId="2024" xr:uid="{00000000-0005-0000-0000-0000F51C0000}"/>
    <cellStyle name="Total 2 11 4 2" xfId="6525" xr:uid="{00000000-0005-0000-0000-0000F61C0000}"/>
    <cellStyle name="Total 2 11 4 3" xfId="8422" xr:uid="{00000000-0005-0000-0000-0000F71C0000}"/>
    <cellStyle name="Total 2 11 4 4" xfId="4246" xr:uid="{00000000-0005-0000-0000-0000F81C0000}"/>
    <cellStyle name="Total 2 11 5" xfId="2025" xr:uid="{00000000-0005-0000-0000-0000F91C0000}"/>
    <cellStyle name="Total 2 11 5 2" xfId="6526" xr:uid="{00000000-0005-0000-0000-0000FA1C0000}"/>
    <cellStyle name="Total 2 11 5 3" xfId="8423" xr:uid="{00000000-0005-0000-0000-0000FB1C0000}"/>
    <cellStyle name="Total 2 11 5 4" xfId="4247" xr:uid="{00000000-0005-0000-0000-0000FC1C0000}"/>
    <cellStyle name="Total 2 11 6" xfId="2026" xr:uid="{00000000-0005-0000-0000-0000FD1C0000}"/>
    <cellStyle name="Total 2 11 6 2" xfId="6527" xr:uid="{00000000-0005-0000-0000-0000FE1C0000}"/>
    <cellStyle name="Total 2 11 6 3" xfId="8424" xr:uid="{00000000-0005-0000-0000-0000FF1C0000}"/>
    <cellStyle name="Total 2 11 6 4" xfId="4248" xr:uid="{00000000-0005-0000-0000-0000001D0000}"/>
    <cellStyle name="Total 2 11 7" xfId="2027" xr:uid="{00000000-0005-0000-0000-0000011D0000}"/>
    <cellStyle name="Total 2 11 7 2" xfId="6528" xr:uid="{00000000-0005-0000-0000-0000021D0000}"/>
    <cellStyle name="Total 2 11 7 3" xfId="8425" xr:uid="{00000000-0005-0000-0000-0000031D0000}"/>
    <cellStyle name="Total 2 11 7 4" xfId="4249" xr:uid="{00000000-0005-0000-0000-0000041D0000}"/>
    <cellStyle name="Total 2 11 8" xfId="2028" xr:uid="{00000000-0005-0000-0000-0000051D0000}"/>
    <cellStyle name="Total 2 11 8 2" xfId="6529" xr:uid="{00000000-0005-0000-0000-0000061D0000}"/>
    <cellStyle name="Total 2 11 8 3" xfId="8426" xr:uid="{00000000-0005-0000-0000-0000071D0000}"/>
    <cellStyle name="Total 2 11 8 4" xfId="4250" xr:uid="{00000000-0005-0000-0000-0000081D0000}"/>
    <cellStyle name="Total 2 11 9" xfId="2029" xr:uid="{00000000-0005-0000-0000-0000091D0000}"/>
    <cellStyle name="Total 2 11 9 2" xfId="6530" xr:uid="{00000000-0005-0000-0000-00000A1D0000}"/>
    <cellStyle name="Total 2 11 9 3" xfId="8427" xr:uid="{00000000-0005-0000-0000-00000B1D0000}"/>
    <cellStyle name="Total 2 11 9 4" xfId="4251" xr:uid="{00000000-0005-0000-0000-00000C1D0000}"/>
    <cellStyle name="Total 2 12" xfId="2030" xr:uid="{00000000-0005-0000-0000-00000D1D0000}"/>
    <cellStyle name="Total 2 12 10" xfId="2031" xr:uid="{00000000-0005-0000-0000-00000E1D0000}"/>
    <cellStyle name="Total 2 12 10 2" xfId="6532" xr:uid="{00000000-0005-0000-0000-00000F1D0000}"/>
    <cellStyle name="Total 2 12 10 3" xfId="8429" xr:uid="{00000000-0005-0000-0000-0000101D0000}"/>
    <cellStyle name="Total 2 12 10 4" xfId="4253" xr:uid="{00000000-0005-0000-0000-0000111D0000}"/>
    <cellStyle name="Total 2 12 11" xfId="2032" xr:uid="{00000000-0005-0000-0000-0000121D0000}"/>
    <cellStyle name="Total 2 12 11 2" xfId="6533" xr:uid="{00000000-0005-0000-0000-0000131D0000}"/>
    <cellStyle name="Total 2 12 11 3" xfId="8430" xr:uid="{00000000-0005-0000-0000-0000141D0000}"/>
    <cellStyle name="Total 2 12 11 4" xfId="4254" xr:uid="{00000000-0005-0000-0000-0000151D0000}"/>
    <cellStyle name="Total 2 12 12" xfId="2033" xr:uid="{00000000-0005-0000-0000-0000161D0000}"/>
    <cellStyle name="Total 2 12 12 2" xfId="6534" xr:uid="{00000000-0005-0000-0000-0000171D0000}"/>
    <cellStyle name="Total 2 12 12 3" xfId="8431" xr:uid="{00000000-0005-0000-0000-0000181D0000}"/>
    <cellStyle name="Total 2 12 12 4" xfId="4255" xr:uid="{00000000-0005-0000-0000-0000191D0000}"/>
    <cellStyle name="Total 2 12 13" xfId="2034" xr:uid="{00000000-0005-0000-0000-00001A1D0000}"/>
    <cellStyle name="Total 2 12 13 2" xfId="6535" xr:uid="{00000000-0005-0000-0000-00001B1D0000}"/>
    <cellStyle name="Total 2 12 13 3" xfId="8432" xr:uid="{00000000-0005-0000-0000-00001C1D0000}"/>
    <cellStyle name="Total 2 12 13 4" xfId="4256" xr:uid="{00000000-0005-0000-0000-00001D1D0000}"/>
    <cellStyle name="Total 2 12 14" xfId="2035" xr:uid="{00000000-0005-0000-0000-00001E1D0000}"/>
    <cellStyle name="Total 2 12 14 2" xfId="6536" xr:uid="{00000000-0005-0000-0000-00001F1D0000}"/>
    <cellStyle name="Total 2 12 14 3" xfId="8433" xr:uid="{00000000-0005-0000-0000-0000201D0000}"/>
    <cellStyle name="Total 2 12 14 4" xfId="4257" xr:uid="{00000000-0005-0000-0000-0000211D0000}"/>
    <cellStyle name="Total 2 12 15" xfId="2036" xr:uid="{00000000-0005-0000-0000-0000221D0000}"/>
    <cellStyle name="Total 2 12 15 2" xfId="6537" xr:uid="{00000000-0005-0000-0000-0000231D0000}"/>
    <cellStyle name="Total 2 12 15 3" xfId="8434" xr:uid="{00000000-0005-0000-0000-0000241D0000}"/>
    <cellStyle name="Total 2 12 15 4" xfId="4258" xr:uid="{00000000-0005-0000-0000-0000251D0000}"/>
    <cellStyle name="Total 2 12 16" xfId="2037" xr:uid="{00000000-0005-0000-0000-0000261D0000}"/>
    <cellStyle name="Total 2 12 16 2" xfId="6538" xr:uid="{00000000-0005-0000-0000-0000271D0000}"/>
    <cellStyle name="Total 2 12 16 3" xfId="8435" xr:uid="{00000000-0005-0000-0000-0000281D0000}"/>
    <cellStyle name="Total 2 12 16 4" xfId="4259" xr:uid="{00000000-0005-0000-0000-0000291D0000}"/>
    <cellStyle name="Total 2 12 17" xfId="2038" xr:uid="{00000000-0005-0000-0000-00002A1D0000}"/>
    <cellStyle name="Total 2 12 17 2" xfId="6539" xr:uid="{00000000-0005-0000-0000-00002B1D0000}"/>
    <cellStyle name="Total 2 12 17 3" xfId="8436" xr:uid="{00000000-0005-0000-0000-00002C1D0000}"/>
    <cellStyle name="Total 2 12 17 4" xfId="4260" xr:uid="{00000000-0005-0000-0000-00002D1D0000}"/>
    <cellStyle name="Total 2 12 18" xfId="2039" xr:uid="{00000000-0005-0000-0000-00002E1D0000}"/>
    <cellStyle name="Total 2 12 18 2" xfId="6540" xr:uid="{00000000-0005-0000-0000-00002F1D0000}"/>
    <cellStyle name="Total 2 12 18 3" xfId="8437" xr:uid="{00000000-0005-0000-0000-0000301D0000}"/>
    <cellStyle name="Total 2 12 18 4" xfId="4261" xr:uid="{00000000-0005-0000-0000-0000311D0000}"/>
    <cellStyle name="Total 2 12 19" xfId="2040" xr:uid="{00000000-0005-0000-0000-0000321D0000}"/>
    <cellStyle name="Total 2 12 19 2" xfId="6541" xr:uid="{00000000-0005-0000-0000-0000331D0000}"/>
    <cellStyle name="Total 2 12 19 3" xfId="8438" xr:uid="{00000000-0005-0000-0000-0000341D0000}"/>
    <cellStyle name="Total 2 12 19 4" xfId="4262" xr:uid="{00000000-0005-0000-0000-0000351D0000}"/>
    <cellStyle name="Total 2 12 2" xfId="2041" xr:uid="{00000000-0005-0000-0000-0000361D0000}"/>
    <cellStyle name="Total 2 12 2 2" xfId="6542" xr:uid="{00000000-0005-0000-0000-0000371D0000}"/>
    <cellStyle name="Total 2 12 2 3" xfId="8439" xr:uid="{00000000-0005-0000-0000-0000381D0000}"/>
    <cellStyle name="Total 2 12 2 4" xfId="4263" xr:uid="{00000000-0005-0000-0000-0000391D0000}"/>
    <cellStyle name="Total 2 12 20" xfId="2042" xr:uid="{00000000-0005-0000-0000-00003A1D0000}"/>
    <cellStyle name="Total 2 12 20 2" xfId="6543" xr:uid="{00000000-0005-0000-0000-00003B1D0000}"/>
    <cellStyle name="Total 2 12 20 3" xfId="8440" xr:uid="{00000000-0005-0000-0000-00003C1D0000}"/>
    <cellStyle name="Total 2 12 20 4" xfId="4264" xr:uid="{00000000-0005-0000-0000-00003D1D0000}"/>
    <cellStyle name="Total 2 12 21" xfId="2043" xr:uid="{00000000-0005-0000-0000-00003E1D0000}"/>
    <cellStyle name="Total 2 12 21 2" xfId="6544" xr:uid="{00000000-0005-0000-0000-00003F1D0000}"/>
    <cellStyle name="Total 2 12 21 3" xfId="8441" xr:uid="{00000000-0005-0000-0000-0000401D0000}"/>
    <cellStyle name="Total 2 12 21 4" xfId="4265" xr:uid="{00000000-0005-0000-0000-0000411D0000}"/>
    <cellStyle name="Total 2 12 22" xfId="2044" xr:uid="{00000000-0005-0000-0000-0000421D0000}"/>
    <cellStyle name="Total 2 12 22 2" xfId="6545" xr:uid="{00000000-0005-0000-0000-0000431D0000}"/>
    <cellStyle name="Total 2 12 22 3" xfId="8442" xr:uid="{00000000-0005-0000-0000-0000441D0000}"/>
    <cellStyle name="Total 2 12 22 4" xfId="4266" xr:uid="{00000000-0005-0000-0000-0000451D0000}"/>
    <cellStyle name="Total 2 12 23" xfId="2045" xr:uid="{00000000-0005-0000-0000-0000461D0000}"/>
    <cellStyle name="Total 2 12 23 2" xfId="6546" xr:uid="{00000000-0005-0000-0000-0000471D0000}"/>
    <cellStyle name="Total 2 12 23 3" xfId="8443" xr:uid="{00000000-0005-0000-0000-0000481D0000}"/>
    <cellStyle name="Total 2 12 23 4" xfId="4267" xr:uid="{00000000-0005-0000-0000-0000491D0000}"/>
    <cellStyle name="Total 2 12 24" xfId="6531" xr:uid="{00000000-0005-0000-0000-00004A1D0000}"/>
    <cellStyle name="Total 2 12 25" xfId="8428" xr:uid="{00000000-0005-0000-0000-00004B1D0000}"/>
    <cellStyle name="Total 2 12 26" xfId="4252" xr:uid="{00000000-0005-0000-0000-00004C1D0000}"/>
    <cellStyle name="Total 2 12 3" xfId="2046" xr:uid="{00000000-0005-0000-0000-00004D1D0000}"/>
    <cellStyle name="Total 2 12 3 2" xfId="6547" xr:uid="{00000000-0005-0000-0000-00004E1D0000}"/>
    <cellStyle name="Total 2 12 3 3" xfId="8444" xr:uid="{00000000-0005-0000-0000-00004F1D0000}"/>
    <cellStyle name="Total 2 12 3 4" xfId="4268" xr:uid="{00000000-0005-0000-0000-0000501D0000}"/>
    <cellStyle name="Total 2 12 4" xfId="2047" xr:uid="{00000000-0005-0000-0000-0000511D0000}"/>
    <cellStyle name="Total 2 12 4 2" xfId="6548" xr:uid="{00000000-0005-0000-0000-0000521D0000}"/>
    <cellStyle name="Total 2 12 4 3" xfId="8445" xr:uid="{00000000-0005-0000-0000-0000531D0000}"/>
    <cellStyle name="Total 2 12 4 4" xfId="4269" xr:uid="{00000000-0005-0000-0000-0000541D0000}"/>
    <cellStyle name="Total 2 12 5" xfId="2048" xr:uid="{00000000-0005-0000-0000-0000551D0000}"/>
    <cellStyle name="Total 2 12 5 2" xfId="6549" xr:uid="{00000000-0005-0000-0000-0000561D0000}"/>
    <cellStyle name="Total 2 12 5 3" xfId="8446" xr:uid="{00000000-0005-0000-0000-0000571D0000}"/>
    <cellStyle name="Total 2 12 5 4" xfId="4270" xr:uid="{00000000-0005-0000-0000-0000581D0000}"/>
    <cellStyle name="Total 2 12 6" xfId="2049" xr:uid="{00000000-0005-0000-0000-0000591D0000}"/>
    <cellStyle name="Total 2 12 6 2" xfId="6550" xr:uid="{00000000-0005-0000-0000-00005A1D0000}"/>
    <cellStyle name="Total 2 12 6 3" xfId="8447" xr:uid="{00000000-0005-0000-0000-00005B1D0000}"/>
    <cellStyle name="Total 2 12 6 4" xfId="4271" xr:uid="{00000000-0005-0000-0000-00005C1D0000}"/>
    <cellStyle name="Total 2 12 7" xfId="2050" xr:uid="{00000000-0005-0000-0000-00005D1D0000}"/>
    <cellStyle name="Total 2 12 7 2" xfId="6551" xr:uid="{00000000-0005-0000-0000-00005E1D0000}"/>
    <cellStyle name="Total 2 12 7 3" xfId="8448" xr:uid="{00000000-0005-0000-0000-00005F1D0000}"/>
    <cellStyle name="Total 2 12 7 4" xfId="4272" xr:uid="{00000000-0005-0000-0000-0000601D0000}"/>
    <cellStyle name="Total 2 12 8" xfId="2051" xr:uid="{00000000-0005-0000-0000-0000611D0000}"/>
    <cellStyle name="Total 2 12 8 2" xfId="6552" xr:uid="{00000000-0005-0000-0000-0000621D0000}"/>
    <cellStyle name="Total 2 12 8 3" xfId="8449" xr:uid="{00000000-0005-0000-0000-0000631D0000}"/>
    <cellStyle name="Total 2 12 8 4" xfId="4273" xr:uid="{00000000-0005-0000-0000-0000641D0000}"/>
    <cellStyle name="Total 2 12 9" xfId="2052" xr:uid="{00000000-0005-0000-0000-0000651D0000}"/>
    <cellStyle name="Total 2 12 9 2" xfId="6553" xr:uid="{00000000-0005-0000-0000-0000661D0000}"/>
    <cellStyle name="Total 2 12 9 3" xfId="8450" xr:uid="{00000000-0005-0000-0000-0000671D0000}"/>
    <cellStyle name="Total 2 12 9 4" xfId="4274" xr:uid="{00000000-0005-0000-0000-0000681D0000}"/>
    <cellStyle name="Total 2 13" xfId="2053" xr:uid="{00000000-0005-0000-0000-0000691D0000}"/>
    <cellStyle name="Total 2 13 10" xfId="2054" xr:uid="{00000000-0005-0000-0000-00006A1D0000}"/>
    <cellStyle name="Total 2 13 10 2" xfId="6555" xr:uid="{00000000-0005-0000-0000-00006B1D0000}"/>
    <cellStyle name="Total 2 13 10 3" xfId="8452" xr:uid="{00000000-0005-0000-0000-00006C1D0000}"/>
    <cellStyle name="Total 2 13 10 4" xfId="4276" xr:uid="{00000000-0005-0000-0000-00006D1D0000}"/>
    <cellStyle name="Total 2 13 11" xfId="2055" xr:uid="{00000000-0005-0000-0000-00006E1D0000}"/>
    <cellStyle name="Total 2 13 11 2" xfId="6556" xr:uid="{00000000-0005-0000-0000-00006F1D0000}"/>
    <cellStyle name="Total 2 13 11 3" xfId="8453" xr:uid="{00000000-0005-0000-0000-0000701D0000}"/>
    <cellStyle name="Total 2 13 11 4" xfId="4277" xr:uid="{00000000-0005-0000-0000-0000711D0000}"/>
    <cellStyle name="Total 2 13 12" xfId="2056" xr:uid="{00000000-0005-0000-0000-0000721D0000}"/>
    <cellStyle name="Total 2 13 12 2" xfId="6557" xr:uid="{00000000-0005-0000-0000-0000731D0000}"/>
    <cellStyle name="Total 2 13 12 3" xfId="8454" xr:uid="{00000000-0005-0000-0000-0000741D0000}"/>
    <cellStyle name="Total 2 13 12 4" xfId="4278" xr:uid="{00000000-0005-0000-0000-0000751D0000}"/>
    <cellStyle name="Total 2 13 13" xfId="2057" xr:uid="{00000000-0005-0000-0000-0000761D0000}"/>
    <cellStyle name="Total 2 13 13 2" xfId="6558" xr:uid="{00000000-0005-0000-0000-0000771D0000}"/>
    <cellStyle name="Total 2 13 13 3" xfId="8455" xr:uid="{00000000-0005-0000-0000-0000781D0000}"/>
    <cellStyle name="Total 2 13 13 4" xfId="4279" xr:uid="{00000000-0005-0000-0000-0000791D0000}"/>
    <cellStyle name="Total 2 13 14" xfId="2058" xr:uid="{00000000-0005-0000-0000-00007A1D0000}"/>
    <cellStyle name="Total 2 13 14 2" xfId="6559" xr:uid="{00000000-0005-0000-0000-00007B1D0000}"/>
    <cellStyle name="Total 2 13 14 3" xfId="8456" xr:uid="{00000000-0005-0000-0000-00007C1D0000}"/>
    <cellStyle name="Total 2 13 14 4" xfId="4280" xr:uid="{00000000-0005-0000-0000-00007D1D0000}"/>
    <cellStyle name="Total 2 13 15" xfId="2059" xr:uid="{00000000-0005-0000-0000-00007E1D0000}"/>
    <cellStyle name="Total 2 13 15 2" xfId="6560" xr:uid="{00000000-0005-0000-0000-00007F1D0000}"/>
    <cellStyle name="Total 2 13 15 3" xfId="8457" xr:uid="{00000000-0005-0000-0000-0000801D0000}"/>
    <cellStyle name="Total 2 13 15 4" xfId="4281" xr:uid="{00000000-0005-0000-0000-0000811D0000}"/>
    <cellStyle name="Total 2 13 16" xfId="2060" xr:uid="{00000000-0005-0000-0000-0000821D0000}"/>
    <cellStyle name="Total 2 13 16 2" xfId="6561" xr:uid="{00000000-0005-0000-0000-0000831D0000}"/>
    <cellStyle name="Total 2 13 16 3" xfId="8458" xr:uid="{00000000-0005-0000-0000-0000841D0000}"/>
    <cellStyle name="Total 2 13 16 4" xfId="4282" xr:uid="{00000000-0005-0000-0000-0000851D0000}"/>
    <cellStyle name="Total 2 13 17" xfId="2061" xr:uid="{00000000-0005-0000-0000-0000861D0000}"/>
    <cellStyle name="Total 2 13 17 2" xfId="6562" xr:uid="{00000000-0005-0000-0000-0000871D0000}"/>
    <cellStyle name="Total 2 13 17 3" xfId="8459" xr:uid="{00000000-0005-0000-0000-0000881D0000}"/>
    <cellStyle name="Total 2 13 17 4" xfId="4283" xr:uid="{00000000-0005-0000-0000-0000891D0000}"/>
    <cellStyle name="Total 2 13 18" xfId="2062" xr:uid="{00000000-0005-0000-0000-00008A1D0000}"/>
    <cellStyle name="Total 2 13 18 2" xfId="6563" xr:uid="{00000000-0005-0000-0000-00008B1D0000}"/>
    <cellStyle name="Total 2 13 18 3" xfId="8460" xr:uid="{00000000-0005-0000-0000-00008C1D0000}"/>
    <cellStyle name="Total 2 13 18 4" xfId="4284" xr:uid="{00000000-0005-0000-0000-00008D1D0000}"/>
    <cellStyle name="Total 2 13 19" xfId="2063" xr:uid="{00000000-0005-0000-0000-00008E1D0000}"/>
    <cellStyle name="Total 2 13 19 2" xfId="6564" xr:uid="{00000000-0005-0000-0000-00008F1D0000}"/>
    <cellStyle name="Total 2 13 19 3" xfId="8461" xr:uid="{00000000-0005-0000-0000-0000901D0000}"/>
    <cellStyle name="Total 2 13 19 4" xfId="4285" xr:uid="{00000000-0005-0000-0000-0000911D0000}"/>
    <cellStyle name="Total 2 13 2" xfId="2064" xr:uid="{00000000-0005-0000-0000-0000921D0000}"/>
    <cellStyle name="Total 2 13 2 2" xfId="6565" xr:uid="{00000000-0005-0000-0000-0000931D0000}"/>
    <cellStyle name="Total 2 13 2 3" xfId="8462" xr:uid="{00000000-0005-0000-0000-0000941D0000}"/>
    <cellStyle name="Total 2 13 2 4" xfId="4286" xr:uid="{00000000-0005-0000-0000-0000951D0000}"/>
    <cellStyle name="Total 2 13 20" xfId="2065" xr:uid="{00000000-0005-0000-0000-0000961D0000}"/>
    <cellStyle name="Total 2 13 20 2" xfId="6566" xr:uid="{00000000-0005-0000-0000-0000971D0000}"/>
    <cellStyle name="Total 2 13 20 3" xfId="8463" xr:uid="{00000000-0005-0000-0000-0000981D0000}"/>
    <cellStyle name="Total 2 13 20 4" xfId="4287" xr:uid="{00000000-0005-0000-0000-0000991D0000}"/>
    <cellStyle name="Total 2 13 21" xfId="2066" xr:uid="{00000000-0005-0000-0000-00009A1D0000}"/>
    <cellStyle name="Total 2 13 21 2" xfId="6567" xr:uid="{00000000-0005-0000-0000-00009B1D0000}"/>
    <cellStyle name="Total 2 13 21 3" xfId="8464" xr:uid="{00000000-0005-0000-0000-00009C1D0000}"/>
    <cellStyle name="Total 2 13 21 4" xfId="4288" xr:uid="{00000000-0005-0000-0000-00009D1D0000}"/>
    <cellStyle name="Total 2 13 22" xfId="2067" xr:uid="{00000000-0005-0000-0000-00009E1D0000}"/>
    <cellStyle name="Total 2 13 22 2" xfId="6568" xr:uid="{00000000-0005-0000-0000-00009F1D0000}"/>
    <cellStyle name="Total 2 13 22 3" xfId="8465" xr:uid="{00000000-0005-0000-0000-0000A01D0000}"/>
    <cellStyle name="Total 2 13 22 4" xfId="4289" xr:uid="{00000000-0005-0000-0000-0000A11D0000}"/>
    <cellStyle name="Total 2 13 23" xfId="2068" xr:uid="{00000000-0005-0000-0000-0000A21D0000}"/>
    <cellStyle name="Total 2 13 23 2" xfId="6569" xr:uid="{00000000-0005-0000-0000-0000A31D0000}"/>
    <cellStyle name="Total 2 13 23 3" xfId="8466" xr:uid="{00000000-0005-0000-0000-0000A41D0000}"/>
    <cellStyle name="Total 2 13 23 4" xfId="4290" xr:uid="{00000000-0005-0000-0000-0000A51D0000}"/>
    <cellStyle name="Total 2 13 24" xfId="6554" xr:uid="{00000000-0005-0000-0000-0000A61D0000}"/>
    <cellStyle name="Total 2 13 25" xfId="8451" xr:uid="{00000000-0005-0000-0000-0000A71D0000}"/>
    <cellStyle name="Total 2 13 26" xfId="4275" xr:uid="{00000000-0005-0000-0000-0000A81D0000}"/>
    <cellStyle name="Total 2 13 3" xfId="2069" xr:uid="{00000000-0005-0000-0000-0000A91D0000}"/>
    <cellStyle name="Total 2 13 3 2" xfId="6570" xr:uid="{00000000-0005-0000-0000-0000AA1D0000}"/>
    <cellStyle name="Total 2 13 3 3" xfId="8467" xr:uid="{00000000-0005-0000-0000-0000AB1D0000}"/>
    <cellStyle name="Total 2 13 3 4" xfId="4291" xr:uid="{00000000-0005-0000-0000-0000AC1D0000}"/>
    <cellStyle name="Total 2 13 4" xfId="2070" xr:uid="{00000000-0005-0000-0000-0000AD1D0000}"/>
    <cellStyle name="Total 2 13 4 2" xfId="6571" xr:uid="{00000000-0005-0000-0000-0000AE1D0000}"/>
    <cellStyle name="Total 2 13 4 3" xfId="8468" xr:uid="{00000000-0005-0000-0000-0000AF1D0000}"/>
    <cellStyle name="Total 2 13 4 4" xfId="4292" xr:uid="{00000000-0005-0000-0000-0000B01D0000}"/>
    <cellStyle name="Total 2 13 5" xfId="2071" xr:uid="{00000000-0005-0000-0000-0000B11D0000}"/>
    <cellStyle name="Total 2 13 5 2" xfId="6572" xr:uid="{00000000-0005-0000-0000-0000B21D0000}"/>
    <cellStyle name="Total 2 13 5 3" xfId="8469" xr:uid="{00000000-0005-0000-0000-0000B31D0000}"/>
    <cellStyle name="Total 2 13 5 4" xfId="4293" xr:uid="{00000000-0005-0000-0000-0000B41D0000}"/>
    <cellStyle name="Total 2 13 6" xfId="2072" xr:uid="{00000000-0005-0000-0000-0000B51D0000}"/>
    <cellStyle name="Total 2 13 6 2" xfId="6573" xr:uid="{00000000-0005-0000-0000-0000B61D0000}"/>
    <cellStyle name="Total 2 13 6 3" xfId="8470" xr:uid="{00000000-0005-0000-0000-0000B71D0000}"/>
    <cellStyle name="Total 2 13 6 4" xfId="4294" xr:uid="{00000000-0005-0000-0000-0000B81D0000}"/>
    <cellStyle name="Total 2 13 7" xfId="2073" xr:uid="{00000000-0005-0000-0000-0000B91D0000}"/>
    <cellStyle name="Total 2 13 7 2" xfId="6574" xr:uid="{00000000-0005-0000-0000-0000BA1D0000}"/>
    <cellStyle name="Total 2 13 7 3" xfId="8471" xr:uid="{00000000-0005-0000-0000-0000BB1D0000}"/>
    <cellStyle name="Total 2 13 7 4" xfId="4295" xr:uid="{00000000-0005-0000-0000-0000BC1D0000}"/>
    <cellStyle name="Total 2 13 8" xfId="2074" xr:uid="{00000000-0005-0000-0000-0000BD1D0000}"/>
    <cellStyle name="Total 2 13 8 2" xfId="6575" xr:uid="{00000000-0005-0000-0000-0000BE1D0000}"/>
    <cellStyle name="Total 2 13 8 3" xfId="8472" xr:uid="{00000000-0005-0000-0000-0000BF1D0000}"/>
    <cellStyle name="Total 2 13 8 4" xfId="4296" xr:uid="{00000000-0005-0000-0000-0000C01D0000}"/>
    <cellStyle name="Total 2 13 9" xfId="2075" xr:uid="{00000000-0005-0000-0000-0000C11D0000}"/>
    <cellStyle name="Total 2 13 9 2" xfId="6576" xr:uid="{00000000-0005-0000-0000-0000C21D0000}"/>
    <cellStyle name="Total 2 13 9 3" xfId="8473" xr:uid="{00000000-0005-0000-0000-0000C31D0000}"/>
    <cellStyle name="Total 2 13 9 4" xfId="4297" xr:uid="{00000000-0005-0000-0000-0000C41D0000}"/>
    <cellStyle name="Total 2 14" xfId="2076" xr:uid="{00000000-0005-0000-0000-0000C51D0000}"/>
    <cellStyle name="Total 2 14 10" xfId="2077" xr:uid="{00000000-0005-0000-0000-0000C61D0000}"/>
    <cellStyle name="Total 2 14 10 2" xfId="6578" xr:uid="{00000000-0005-0000-0000-0000C71D0000}"/>
    <cellStyle name="Total 2 14 10 3" xfId="8475" xr:uid="{00000000-0005-0000-0000-0000C81D0000}"/>
    <cellStyle name="Total 2 14 10 4" xfId="4299" xr:uid="{00000000-0005-0000-0000-0000C91D0000}"/>
    <cellStyle name="Total 2 14 11" xfId="2078" xr:uid="{00000000-0005-0000-0000-0000CA1D0000}"/>
    <cellStyle name="Total 2 14 11 2" xfId="6579" xr:uid="{00000000-0005-0000-0000-0000CB1D0000}"/>
    <cellStyle name="Total 2 14 11 3" xfId="8476" xr:uid="{00000000-0005-0000-0000-0000CC1D0000}"/>
    <cellStyle name="Total 2 14 11 4" xfId="4300" xr:uid="{00000000-0005-0000-0000-0000CD1D0000}"/>
    <cellStyle name="Total 2 14 12" xfId="2079" xr:uid="{00000000-0005-0000-0000-0000CE1D0000}"/>
    <cellStyle name="Total 2 14 12 2" xfId="6580" xr:uid="{00000000-0005-0000-0000-0000CF1D0000}"/>
    <cellStyle name="Total 2 14 12 3" xfId="8477" xr:uid="{00000000-0005-0000-0000-0000D01D0000}"/>
    <cellStyle name="Total 2 14 12 4" xfId="4301" xr:uid="{00000000-0005-0000-0000-0000D11D0000}"/>
    <cellStyle name="Total 2 14 13" xfId="2080" xr:uid="{00000000-0005-0000-0000-0000D21D0000}"/>
    <cellStyle name="Total 2 14 13 2" xfId="6581" xr:uid="{00000000-0005-0000-0000-0000D31D0000}"/>
    <cellStyle name="Total 2 14 13 3" xfId="8478" xr:uid="{00000000-0005-0000-0000-0000D41D0000}"/>
    <cellStyle name="Total 2 14 13 4" xfId="4302" xr:uid="{00000000-0005-0000-0000-0000D51D0000}"/>
    <cellStyle name="Total 2 14 14" xfId="2081" xr:uid="{00000000-0005-0000-0000-0000D61D0000}"/>
    <cellStyle name="Total 2 14 14 2" xfId="6582" xr:uid="{00000000-0005-0000-0000-0000D71D0000}"/>
    <cellStyle name="Total 2 14 14 3" xfId="8479" xr:uid="{00000000-0005-0000-0000-0000D81D0000}"/>
    <cellStyle name="Total 2 14 14 4" xfId="4303" xr:uid="{00000000-0005-0000-0000-0000D91D0000}"/>
    <cellStyle name="Total 2 14 15" xfId="2082" xr:uid="{00000000-0005-0000-0000-0000DA1D0000}"/>
    <cellStyle name="Total 2 14 15 2" xfId="6583" xr:uid="{00000000-0005-0000-0000-0000DB1D0000}"/>
    <cellStyle name="Total 2 14 15 3" xfId="8480" xr:uid="{00000000-0005-0000-0000-0000DC1D0000}"/>
    <cellStyle name="Total 2 14 15 4" xfId="4304" xr:uid="{00000000-0005-0000-0000-0000DD1D0000}"/>
    <cellStyle name="Total 2 14 16" xfId="2083" xr:uid="{00000000-0005-0000-0000-0000DE1D0000}"/>
    <cellStyle name="Total 2 14 16 2" xfId="6584" xr:uid="{00000000-0005-0000-0000-0000DF1D0000}"/>
    <cellStyle name="Total 2 14 16 3" xfId="8481" xr:uid="{00000000-0005-0000-0000-0000E01D0000}"/>
    <cellStyle name="Total 2 14 16 4" xfId="4305" xr:uid="{00000000-0005-0000-0000-0000E11D0000}"/>
    <cellStyle name="Total 2 14 17" xfId="2084" xr:uid="{00000000-0005-0000-0000-0000E21D0000}"/>
    <cellStyle name="Total 2 14 17 2" xfId="6585" xr:uid="{00000000-0005-0000-0000-0000E31D0000}"/>
    <cellStyle name="Total 2 14 17 3" xfId="8482" xr:uid="{00000000-0005-0000-0000-0000E41D0000}"/>
    <cellStyle name="Total 2 14 17 4" xfId="4306" xr:uid="{00000000-0005-0000-0000-0000E51D0000}"/>
    <cellStyle name="Total 2 14 18" xfId="2085" xr:uid="{00000000-0005-0000-0000-0000E61D0000}"/>
    <cellStyle name="Total 2 14 18 2" xfId="6586" xr:uid="{00000000-0005-0000-0000-0000E71D0000}"/>
    <cellStyle name="Total 2 14 18 3" xfId="8483" xr:uid="{00000000-0005-0000-0000-0000E81D0000}"/>
    <cellStyle name="Total 2 14 18 4" xfId="4307" xr:uid="{00000000-0005-0000-0000-0000E91D0000}"/>
    <cellStyle name="Total 2 14 19" xfId="2086" xr:uid="{00000000-0005-0000-0000-0000EA1D0000}"/>
    <cellStyle name="Total 2 14 19 2" xfId="6587" xr:uid="{00000000-0005-0000-0000-0000EB1D0000}"/>
    <cellStyle name="Total 2 14 19 3" xfId="8484" xr:uid="{00000000-0005-0000-0000-0000EC1D0000}"/>
    <cellStyle name="Total 2 14 19 4" xfId="4308" xr:uid="{00000000-0005-0000-0000-0000ED1D0000}"/>
    <cellStyle name="Total 2 14 2" xfId="2087" xr:uid="{00000000-0005-0000-0000-0000EE1D0000}"/>
    <cellStyle name="Total 2 14 2 2" xfId="6588" xr:uid="{00000000-0005-0000-0000-0000EF1D0000}"/>
    <cellStyle name="Total 2 14 2 3" xfId="8485" xr:uid="{00000000-0005-0000-0000-0000F01D0000}"/>
    <cellStyle name="Total 2 14 2 4" xfId="4309" xr:uid="{00000000-0005-0000-0000-0000F11D0000}"/>
    <cellStyle name="Total 2 14 20" xfId="2088" xr:uid="{00000000-0005-0000-0000-0000F21D0000}"/>
    <cellStyle name="Total 2 14 20 2" xfId="6589" xr:uid="{00000000-0005-0000-0000-0000F31D0000}"/>
    <cellStyle name="Total 2 14 20 3" xfId="8486" xr:uid="{00000000-0005-0000-0000-0000F41D0000}"/>
    <cellStyle name="Total 2 14 20 4" xfId="4310" xr:uid="{00000000-0005-0000-0000-0000F51D0000}"/>
    <cellStyle name="Total 2 14 21" xfId="2089" xr:uid="{00000000-0005-0000-0000-0000F61D0000}"/>
    <cellStyle name="Total 2 14 21 2" xfId="6590" xr:uid="{00000000-0005-0000-0000-0000F71D0000}"/>
    <cellStyle name="Total 2 14 21 3" xfId="8487" xr:uid="{00000000-0005-0000-0000-0000F81D0000}"/>
    <cellStyle name="Total 2 14 21 4" xfId="4311" xr:uid="{00000000-0005-0000-0000-0000F91D0000}"/>
    <cellStyle name="Total 2 14 22" xfId="2090" xr:uid="{00000000-0005-0000-0000-0000FA1D0000}"/>
    <cellStyle name="Total 2 14 22 2" xfId="6591" xr:uid="{00000000-0005-0000-0000-0000FB1D0000}"/>
    <cellStyle name="Total 2 14 22 3" xfId="8488" xr:uid="{00000000-0005-0000-0000-0000FC1D0000}"/>
    <cellStyle name="Total 2 14 22 4" xfId="4312" xr:uid="{00000000-0005-0000-0000-0000FD1D0000}"/>
    <cellStyle name="Total 2 14 23" xfId="2091" xr:uid="{00000000-0005-0000-0000-0000FE1D0000}"/>
    <cellStyle name="Total 2 14 23 2" xfId="6592" xr:uid="{00000000-0005-0000-0000-0000FF1D0000}"/>
    <cellStyle name="Total 2 14 23 3" xfId="8489" xr:uid="{00000000-0005-0000-0000-0000001E0000}"/>
    <cellStyle name="Total 2 14 23 4" xfId="4313" xr:uid="{00000000-0005-0000-0000-0000011E0000}"/>
    <cellStyle name="Total 2 14 24" xfId="6577" xr:uid="{00000000-0005-0000-0000-0000021E0000}"/>
    <cellStyle name="Total 2 14 25" xfId="8474" xr:uid="{00000000-0005-0000-0000-0000031E0000}"/>
    <cellStyle name="Total 2 14 26" xfId="4298" xr:uid="{00000000-0005-0000-0000-0000041E0000}"/>
    <cellStyle name="Total 2 14 3" xfId="2092" xr:uid="{00000000-0005-0000-0000-0000051E0000}"/>
    <cellStyle name="Total 2 14 3 2" xfId="6593" xr:uid="{00000000-0005-0000-0000-0000061E0000}"/>
    <cellStyle name="Total 2 14 3 3" xfId="8490" xr:uid="{00000000-0005-0000-0000-0000071E0000}"/>
    <cellStyle name="Total 2 14 3 4" xfId="4314" xr:uid="{00000000-0005-0000-0000-0000081E0000}"/>
    <cellStyle name="Total 2 14 4" xfId="2093" xr:uid="{00000000-0005-0000-0000-0000091E0000}"/>
    <cellStyle name="Total 2 14 4 2" xfId="6594" xr:uid="{00000000-0005-0000-0000-00000A1E0000}"/>
    <cellStyle name="Total 2 14 4 3" xfId="8491" xr:uid="{00000000-0005-0000-0000-00000B1E0000}"/>
    <cellStyle name="Total 2 14 4 4" xfId="4315" xr:uid="{00000000-0005-0000-0000-00000C1E0000}"/>
    <cellStyle name="Total 2 14 5" xfId="2094" xr:uid="{00000000-0005-0000-0000-00000D1E0000}"/>
    <cellStyle name="Total 2 14 5 2" xfId="6595" xr:uid="{00000000-0005-0000-0000-00000E1E0000}"/>
    <cellStyle name="Total 2 14 5 3" xfId="8492" xr:uid="{00000000-0005-0000-0000-00000F1E0000}"/>
    <cellStyle name="Total 2 14 5 4" xfId="4316" xr:uid="{00000000-0005-0000-0000-0000101E0000}"/>
    <cellStyle name="Total 2 14 6" xfId="2095" xr:uid="{00000000-0005-0000-0000-0000111E0000}"/>
    <cellStyle name="Total 2 14 6 2" xfId="6596" xr:uid="{00000000-0005-0000-0000-0000121E0000}"/>
    <cellStyle name="Total 2 14 6 3" xfId="8493" xr:uid="{00000000-0005-0000-0000-0000131E0000}"/>
    <cellStyle name="Total 2 14 6 4" xfId="4317" xr:uid="{00000000-0005-0000-0000-0000141E0000}"/>
    <cellStyle name="Total 2 14 7" xfId="2096" xr:uid="{00000000-0005-0000-0000-0000151E0000}"/>
    <cellStyle name="Total 2 14 7 2" xfId="6597" xr:uid="{00000000-0005-0000-0000-0000161E0000}"/>
    <cellStyle name="Total 2 14 7 3" xfId="8494" xr:uid="{00000000-0005-0000-0000-0000171E0000}"/>
    <cellStyle name="Total 2 14 7 4" xfId="4318" xr:uid="{00000000-0005-0000-0000-0000181E0000}"/>
    <cellStyle name="Total 2 14 8" xfId="2097" xr:uid="{00000000-0005-0000-0000-0000191E0000}"/>
    <cellStyle name="Total 2 14 8 2" xfId="6598" xr:uid="{00000000-0005-0000-0000-00001A1E0000}"/>
    <cellStyle name="Total 2 14 8 3" xfId="8495" xr:uid="{00000000-0005-0000-0000-00001B1E0000}"/>
    <cellStyle name="Total 2 14 8 4" xfId="4319" xr:uid="{00000000-0005-0000-0000-00001C1E0000}"/>
    <cellStyle name="Total 2 14 9" xfId="2098" xr:uid="{00000000-0005-0000-0000-00001D1E0000}"/>
    <cellStyle name="Total 2 14 9 2" xfId="6599" xr:uid="{00000000-0005-0000-0000-00001E1E0000}"/>
    <cellStyle name="Total 2 14 9 3" xfId="8496" xr:uid="{00000000-0005-0000-0000-00001F1E0000}"/>
    <cellStyle name="Total 2 14 9 4" xfId="4320" xr:uid="{00000000-0005-0000-0000-0000201E0000}"/>
    <cellStyle name="Total 2 15" xfId="2099" xr:uid="{00000000-0005-0000-0000-0000211E0000}"/>
    <cellStyle name="Total 2 15 2" xfId="6600" xr:uid="{00000000-0005-0000-0000-0000221E0000}"/>
    <cellStyle name="Total 2 15 3" xfId="8497" xr:uid="{00000000-0005-0000-0000-0000231E0000}"/>
    <cellStyle name="Total 2 15 4" xfId="4321" xr:uid="{00000000-0005-0000-0000-0000241E0000}"/>
    <cellStyle name="Total 2 16" xfId="2100" xr:uid="{00000000-0005-0000-0000-0000251E0000}"/>
    <cellStyle name="Total 2 16 2" xfId="6601" xr:uid="{00000000-0005-0000-0000-0000261E0000}"/>
    <cellStyle name="Total 2 16 3" xfId="8498" xr:uid="{00000000-0005-0000-0000-0000271E0000}"/>
    <cellStyle name="Total 2 16 4" xfId="4322" xr:uid="{00000000-0005-0000-0000-0000281E0000}"/>
    <cellStyle name="Total 2 17" xfId="2101" xr:uid="{00000000-0005-0000-0000-0000291E0000}"/>
    <cellStyle name="Total 2 17 2" xfId="6602" xr:uid="{00000000-0005-0000-0000-00002A1E0000}"/>
    <cellStyle name="Total 2 17 3" xfId="8499" xr:uid="{00000000-0005-0000-0000-00002B1E0000}"/>
    <cellStyle name="Total 2 17 4" xfId="4323" xr:uid="{00000000-0005-0000-0000-00002C1E0000}"/>
    <cellStyle name="Total 2 18" xfId="2102" xr:uid="{00000000-0005-0000-0000-00002D1E0000}"/>
    <cellStyle name="Total 2 18 2" xfId="6603" xr:uid="{00000000-0005-0000-0000-00002E1E0000}"/>
    <cellStyle name="Total 2 18 3" xfId="8500" xr:uid="{00000000-0005-0000-0000-00002F1E0000}"/>
    <cellStyle name="Total 2 18 4" xfId="4324" xr:uid="{00000000-0005-0000-0000-0000301E0000}"/>
    <cellStyle name="Total 2 19" xfId="2103" xr:uid="{00000000-0005-0000-0000-0000311E0000}"/>
    <cellStyle name="Total 2 19 2" xfId="6604" xr:uid="{00000000-0005-0000-0000-0000321E0000}"/>
    <cellStyle name="Total 2 19 3" xfId="8501" xr:uid="{00000000-0005-0000-0000-0000331E0000}"/>
    <cellStyle name="Total 2 19 4" xfId="4325" xr:uid="{00000000-0005-0000-0000-0000341E0000}"/>
    <cellStyle name="Total 2 2" xfId="2104" xr:uid="{00000000-0005-0000-0000-0000351E0000}"/>
    <cellStyle name="Total 2 2 10" xfId="2105" xr:uid="{00000000-0005-0000-0000-0000361E0000}"/>
    <cellStyle name="Total 2 2 10 2" xfId="6606" xr:uid="{00000000-0005-0000-0000-0000371E0000}"/>
    <cellStyle name="Total 2 2 10 3" xfId="8503" xr:uid="{00000000-0005-0000-0000-0000381E0000}"/>
    <cellStyle name="Total 2 2 10 4" xfId="4327" xr:uid="{00000000-0005-0000-0000-0000391E0000}"/>
    <cellStyle name="Total 2 2 11" xfId="2106" xr:uid="{00000000-0005-0000-0000-00003A1E0000}"/>
    <cellStyle name="Total 2 2 11 2" xfId="6607" xr:uid="{00000000-0005-0000-0000-00003B1E0000}"/>
    <cellStyle name="Total 2 2 11 3" xfId="8504" xr:uid="{00000000-0005-0000-0000-00003C1E0000}"/>
    <cellStyle name="Total 2 2 11 4" xfId="4328" xr:uid="{00000000-0005-0000-0000-00003D1E0000}"/>
    <cellStyle name="Total 2 2 12" xfId="2107" xr:uid="{00000000-0005-0000-0000-00003E1E0000}"/>
    <cellStyle name="Total 2 2 12 2" xfId="6608" xr:uid="{00000000-0005-0000-0000-00003F1E0000}"/>
    <cellStyle name="Total 2 2 12 3" xfId="8505" xr:uid="{00000000-0005-0000-0000-0000401E0000}"/>
    <cellStyle name="Total 2 2 12 4" xfId="4329" xr:uid="{00000000-0005-0000-0000-0000411E0000}"/>
    <cellStyle name="Total 2 2 13" xfId="2108" xr:uid="{00000000-0005-0000-0000-0000421E0000}"/>
    <cellStyle name="Total 2 2 13 2" xfId="6609" xr:uid="{00000000-0005-0000-0000-0000431E0000}"/>
    <cellStyle name="Total 2 2 13 3" xfId="8506" xr:uid="{00000000-0005-0000-0000-0000441E0000}"/>
    <cellStyle name="Total 2 2 13 4" xfId="4330" xr:uid="{00000000-0005-0000-0000-0000451E0000}"/>
    <cellStyle name="Total 2 2 14" xfId="2109" xr:uid="{00000000-0005-0000-0000-0000461E0000}"/>
    <cellStyle name="Total 2 2 14 2" xfId="6610" xr:uid="{00000000-0005-0000-0000-0000471E0000}"/>
    <cellStyle name="Total 2 2 14 3" xfId="8507" xr:uid="{00000000-0005-0000-0000-0000481E0000}"/>
    <cellStyle name="Total 2 2 14 4" xfId="4331" xr:uid="{00000000-0005-0000-0000-0000491E0000}"/>
    <cellStyle name="Total 2 2 15" xfId="2110" xr:uid="{00000000-0005-0000-0000-00004A1E0000}"/>
    <cellStyle name="Total 2 2 15 2" xfId="6611" xr:uid="{00000000-0005-0000-0000-00004B1E0000}"/>
    <cellStyle name="Total 2 2 15 3" xfId="8508" xr:uid="{00000000-0005-0000-0000-00004C1E0000}"/>
    <cellStyle name="Total 2 2 15 4" xfId="4332" xr:uid="{00000000-0005-0000-0000-00004D1E0000}"/>
    <cellStyle name="Total 2 2 16" xfId="2111" xr:uid="{00000000-0005-0000-0000-00004E1E0000}"/>
    <cellStyle name="Total 2 2 16 2" xfId="6612" xr:uid="{00000000-0005-0000-0000-00004F1E0000}"/>
    <cellStyle name="Total 2 2 16 3" xfId="8509" xr:uid="{00000000-0005-0000-0000-0000501E0000}"/>
    <cellStyle name="Total 2 2 16 4" xfId="4333" xr:uid="{00000000-0005-0000-0000-0000511E0000}"/>
    <cellStyle name="Total 2 2 17" xfId="2112" xr:uid="{00000000-0005-0000-0000-0000521E0000}"/>
    <cellStyle name="Total 2 2 17 2" xfId="6613" xr:uid="{00000000-0005-0000-0000-0000531E0000}"/>
    <cellStyle name="Total 2 2 17 3" xfId="8510" xr:uid="{00000000-0005-0000-0000-0000541E0000}"/>
    <cellStyle name="Total 2 2 17 4" xfId="4334" xr:uid="{00000000-0005-0000-0000-0000551E0000}"/>
    <cellStyle name="Total 2 2 18" xfId="2113" xr:uid="{00000000-0005-0000-0000-0000561E0000}"/>
    <cellStyle name="Total 2 2 18 2" xfId="6614" xr:uid="{00000000-0005-0000-0000-0000571E0000}"/>
    <cellStyle name="Total 2 2 18 3" xfId="8511" xr:uid="{00000000-0005-0000-0000-0000581E0000}"/>
    <cellStyle name="Total 2 2 18 4" xfId="4335" xr:uid="{00000000-0005-0000-0000-0000591E0000}"/>
    <cellStyle name="Total 2 2 19" xfId="2114" xr:uid="{00000000-0005-0000-0000-00005A1E0000}"/>
    <cellStyle name="Total 2 2 19 2" xfId="6615" xr:uid="{00000000-0005-0000-0000-00005B1E0000}"/>
    <cellStyle name="Total 2 2 19 3" xfId="8512" xr:uid="{00000000-0005-0000-0000-00005C1E0000}"/>
    <cellStyle name="Total 2 2 19 4" xfId="4336" xr:uid="{00000000-0005-0000-0000-00005D1E0000}"/>
    <cellStyle name="Total 2 2 2" xfId="2115" xr:uid="{00000000-0005-0000-0000-00005E1E0000}"/>
    <cellStyle name="Total 2 2 2 2" xfId="6616" xr:uid="{00000000-0005-0000-0000-00005F1E0000}"/>
    <cellStyle name="Total 2 2 2 3" xfId="8513" xr:uid="{00000000-0005-0000-0000-0000601E0000}"/>
    <cellStyle name="Total 2 2 2 4" xfId="4337" xr:uid="{00000000-0005-0000-0000-0000611E0000}"/>
    <cellStyle name="Total 2 2 20" xfId="2116" xr:uid="{00000000-0005-0000-0000-0000621E0000}"/>
    <cellStyle name="Total 2 2 20 2" xfId="6617" xr:uid="{00000000-0005-0000-0000-0000631E0000}"/>
    <cellStyle name="Total 2 2 20 3" xfId="8514" xr:uid="{00000000-0005-0000-0000-0000641E0000}"/>
    <cellStyle name="Total 2 2 20 4" xfId="4338" xr:uid="{00000000-0005-0000-0000-0000651E0000}"/>
    <cellStyle name="Total 2 2 21" xfId="2117" xr:uid="{00000000-0005-0000-0000-0000661E0000}"/>
    <cellStyle name="Total 2 2 21 2" xfId="6618" xr:uid="{00000000-0005-0000-0000-0000671E0000}"/>
    <cellStyle name="Total 2 2 21 3" xfId="8515" xr:uid="{00000000-0005-0000-0000-0000681E0000}"/>
    <cellStyle name="Total 2 2 21 4" xfId="4339" xr:uid="{00000000-0005-0000-0000-0000691E0000}"/>
    <cellStyle name="Total 2 2 22" xfId="2118" xr:uid="{00000000-0005-0000-0000-00006A1E0000}"/>
    <cellStyle name="Total 2 2 22 2" xfId="6619" xr:uid="{00000000-0005-0000-0000-00006B1E0000}"/>
    <cellStyle name="Total 2 2 22 3" xfId="8516" xr:uid="{00000000-0005-0000-0000-00006C1E0000}"/>
    <cellStyle name="Total 2 2 22 4" xfId="4340" xr:uid="{00000000-0005-0000-0000-00006D1E0000}"/>
    <cellStyle name="Total 2 2 23" xfId="2119" xr:uid="{00000000-0005-0000-0000-00006E1E0000}"/>
    <cellStyle name="Total 2 2 23 2" xfId="6620" xr:uid="{00000000-0005-0000-0000-00006F1E0000}"/>
    <cellStyle name="Total 2 2 23 3" xfId="8517" xr:uid="{00000000-0005-0000-0000-0000701E0000}"/>
    <cellStyle name="Total 2 2 23 4" xfId="4341" xr:uid="{00000000-0005-0000-0000-0000711E0000}"/>
    <cellStyle name="Total 2 2 24" xfId="6605" xr:uid="{00000000-0005-0000-0000-0000721E0000}"/>
    <cellStyle name="Total 2 2 25" xfId="8502" xr:uid="{00000000-0005-0000-0000-0000731E0000}"/>
    <cellStyle name="Total 2 2 26" xfId="4326" xr:uid="{00000000-0005-0000-0000-0000741E0000}"/>
    <cellStyle name="Total 2 2 3" xfId="2120" xr:uid="{00000000-0005-0000-0000-0000751E0000}"/>
    <cellStyle name="Total 2 2 3 2" xfId="6621" xr:uid="{00000000-0005-0000-0000-0000761E0000}"/>
    <cellStyle name="Total 2 2 3 3" xfId="8518" xr:uid="{00000000-0005-0000-0000-0000771E0000}"/>
    <cellStyle name="Total 2 2 3 4" xfId="4342" xr:uid="{00000000-0005-0000-0000-0000781E0000}"/>
    <cellStyle name="Total 2 2 4" xfId="2121" xr:uid="{00000000-0005-0000-0000-0000791E0000}"/>
    <cellStyle name="Total 2 2 4 2" xfId="6622" xr:uid="{00000000-0005-0000-0000-00007A1E0000}"/>
    <cellStyle name="Total 2 2 4 3" xfId="8519" xr:uid="{00000000-0005-0000-0000-00007B1E0000}"/>
    <cellStyle name="Total 2 2 4 4" xfId="4343" xr:uid="{00000000-0005-0000-0000-00007C1E0000}"/>
    <cellStyle name="Total 2 2 5" xfId="2122" xr:uid="{00000000-0005-0000-0000-00007D1E0000}"/>
    <cellStyle name="Total 2 2 5 2" xfId="6623" xr:uid="{00000000-0005-0000-0000-00007E1E0000}"/>
    <cellStyle name="Total 2 2 5 3" xfId="8520" xr:uid="{00000000-0005-0000-0000-00007F1E0000}"/>
    <cellStyle name="Total 2 2 5 4" xfId="4344" xr:uid="{00000000-0005-0000-0000-0000801E0000}"/>
    <cellStyle name="Total 2 2 6" xfId="2123" xr:uid="{00000000-0005-0000-0000-0000811E0000}"/>
    <cellStyle name="Total 2 2 6 2" xfId="6624" xr:uid="{00000000-0005-0000-0000-0000821E0000}"/>
    <cellStyle name="Total 2 2 6 3" xfId="8521" xr:uid="{00000000-0005-0000-0000-0000831E0000}"/>
    <cellStyle name="Total 2 2 6 4" xfId="4345" xr:uid="{00000000-0005-0000-0000-0000841E0000}"/>
    <cellStyle name="Total 2 2 7" xfId="2124" xr:uid="{00000000-0005-0000-0000-0000851E0000}"/>
    <cellStyle name="Total 2 2 7 2" xfId="6625" xr:uid="{00000000-0005-0000-0000-0000861E0000}"/>
    <cellStyle name="Total 2 2 7 3" xfId="8522" xr:uid="{00000000-0005-0000-0000-0000871E0000}"/>
    <cellStyle name="Total 2 2 7 4" xfId="4346" xr:uid="{00000000-0005-0000-0000-0000881E0000}"/>
    <cellStyle name="Total 2 2 8" xfId="2125" xr:uid="{00000000-0005-0000-0000-0000891E0000}"/>
    <cellStyle name="Total 2 2 8 2" xfId="6626" xr:uid="{00000000-0005-0000-0000-00008A1E0000}"/>
    <cellStyle name="Total 2 2 8 3" xfId="8523" xr:uid="{00000000-0005-0000-0000-00008B1E0000}"/>
    <cellStyle name="Total 2 2 8 4" xfId="4347" xr:uid="{00000000-0005-0000-0000-00008C1E0000}"/>
    <cellStyle name="Total 2 2 9" xfId="2126" xr:uid="{00000000-0005-0000-0000-00008D1E0000}"/>
    <cellStyle name="Total 2 2 9 2" xfId="6627" xr:uid="{00000000-0005-0000-0000-00008E1E0000}"/>
    <cellStyle name="Total 2 2 9 3" xfId="8524" xr:uid="{00000000-0005-0000-0000-00008F1E0000}"/>
    <cellStyle name="Total 2 2 9 4" xfId="4348" xr:uid="{00000000-0005-0000-0000-0000901E0000}"/>
    <cellStyle name="Total 2 20" xfId="2127" xr:uid="{00000000-0005-0000-0000-0000911E0000}"/>
    <cellStyle name="Total 2 20 2" xfId="6628" xr:uid="{00000000-0005-0000-0000-0000921E0000}"/>
    <cellStyle name="Total 2 20 3" xfId="8525" xr:uid="{00000000-0005-0000-0000-0000931E0000}"/>
    <cellStyle name="Total 2 20 4" xfId="4349" xr:uid="{00000000-0005-0000-0000-0000941E0000}"/>
    <cellStyle name="Total 2 21" xfId="2128" xr:uid="{00000000-0005-0000-0000-0000951E0000}"/>
    <cellStyle name="Total 2 21 2" xfId="6629" xr:uid="{00000000-0005-0000-0000-0000961E0000}"/>
    <cellStyle name="Total 2 21 3" xfId="8526" xr:uid="{00000000-0005-0000-0000-0000971E0000}"/>
    <cellStyle name="Total 2 21 4" xfId="4350" xr:uid="{00000000-0005-0000-0000-0000981E0000}"/>
    <cellStyle name="Total 2 22" xfId="2129" xr:uid="{00000000-0005-0000-0000-0000991E0000}"/>
    <cellStyle name="Total 2 22 2" xfId="6630" xr:uid="{00000000-0005-0000-0000-00009A1E0000}"/>
    <cellStyle name="Total 2 22 3" xfId="8527" xr:uid="{00000000-0005-0000-0000-00009B1E0000}"/>
    <cellStyle name="Total 2 22 4" xfId="4351" xr:uid="{00000000-0005-0000-0000-00009C1E0000}"/>
    <cellStyle name="Total 2 23" xfId="2130" xr:uid="{00000000-0005-0000-0000-00009D1E0000}"/>
    <cellStyle name="Total 2 23 2" xfId="6631" xr:uid="{00000000-0005-0000-0000-00009E1E0000}"/>
    <cellStyle name="Total 2 23 3" xfId="8528" xr:uid="{00000000-0005-0000-0000-00009F1E0000}"/>
    <cellStyle name="Total 2 23 4" xfId="4352" xr:uid="{00000000-0005-0000-0000-0000A01E0000}"/>
    <cellStyle name="Total 2 24" xfId="2131" xr:uid="{00000000-0005-0000-0000-0000A11E0000}"/>
    <cellStyle name="Total 2 24 2" xfId="6632" xr:uid="{00000000-0005-0000-0000-0000A21E0000}"/>
    <cellStyle name="Total 2 24 3" xfId="8529" xr:uid="{00000000-0005-0000-0000-0000A31E0000}"/>
    <cellStyle name="Total 2 24 4" xfId="4353" xr:uid="{00000000-0005-0000-0000-0000A41E0000}"/>
    <cellStyle name="Total 2 25" xfId="2132" xr:uid="{00000000-0005-0000-0000-0000A51E0000}"/>
    <cellStyle name="Total 2 25 2" xfId="6633" xr:uid="{00000000-0005-0000-0000-0000A61E0000}"/>
    <cellStyle name="Total 2 25 3" xfId="8530" xr:uid="{00000000-0005-0000-0000-0000A71E0000}"/>
    <cellStyle name="Total 2 25 4" xfId="4354" xr:uid="{00000000-0005-0000-0000-0000A81E0000}"/>
    <cellStyle name="Total 2 26" xfId="2133" xr:uid="{00000000-0005-0000-0000-0000A91E0000}"/>
    <cellStyle name="Total 2 26 2" xfId="6634" xr:uid="{00000000-0005-0000-0000-0000AA1E0000}"/>
    <cellStyle name="Total 2 26 3" xfId="8531" xr:uid="{00000000-0005-0000-0000-0000AB1E0000}"/>
    <cellStyle name="Total 2 26 4" xfId="4355" xr:uid="{00000000-0005-0000-0000-0000AC1E0000}"/>
    <cellStyle name="Total 2 27" xfId="2134" xr:uid="{00000000-0005-0000-0000-0000AD1E0000}"/>
    <cellStyle name="Total 2 27 2" xfId="6635" xr:uid="{00000000-0005-0000-0000-0000AE1E0000}"/>
    <cellStyle name="Total 2 27 3" xfId="8532" xr:uid="{00000000-0005-0000-0000-0000AF1E0000}"/>
    <cellStyle name="Total 2 27 4" xfId="4356" xr:uid="{00000000-0005-0000-0000-0000B01E0000}"/>
    <cellStyle name="Total 2 28" xfId="2135" xr:uid="{00000000-0005-0000-0000-0000B11E0000}"/>
    <cellStyle name="Total 2 28 2" xfId="6636" xr:uid="{00000000-0005-0000-0000-0000B21E0000}"/>
    <cellStyle name="Total 2 28 3" xfId="8533" xr:uid="{00000000-0005-0000-0000-0000B31E0000}"/>
    <cellStyle name="Total 2 28 4" xfId="4357" xr:uid="{00000000-0005-0000-0000-0000B41E0000}"/>
    <cellStyle name="Total 2 29" xfId="2136" xr:uid="{00000000-0005-0000-0000-0000B51E0000}"/>
    <cellStyle name="Total 2 29 2" xfId="6637" xr:uid="{00000000-0005-0000-0000-0000B61E0000}"/>
    <cellStyle name="Total 2 29 3" xfId="8534" xr:uid="{00000000-0005-0000-0000-0000B71E0000}"/>
    <cellStyle name="Total 2 29 4" xfId="4358" xr:uid="{00000000-0005-0000-0000-0000B81E0000}"/>
    <cellStyle name="Total 2 3" xfId="2137" xr:uid="{00000000-0005-0000-0000-0000B91E0000}"/>
    <cellStyle name="Total 2 3 10" xfId="2138" xr:uid="{00000000-0005-0000-0000-0000BA1E0000}"/>
    <cellStyle name="Total 2 3 10 2" xfId="6639" xr:uid="{00000000-0005-0000-0000-0000BB1E0000}"/>
    <cellStyle name="Total 2 3 10 3" xfId="8536" xr:uid="{00000000-0005-0000-0000-0000BC1E0000}"/>
    <cellStyle name="Total 2 3 10 4" xfId="4360" xr:uid="{00000000-0005-0000-0000-0000BD1E0000}"/>
    <cellStyle name="Total 2 3 11" xfId="2139" xr:uid="{00000000-0005-0000-0000-0000BE1E0000}"/>
    <cellStyle name="Total 2 3 11 2" xfId="6640" xr:uid="{00000000-0005-0000-0000-0000BF1E0000}"/>
    <cellStyle name="Total 2 3 11 3" xfId="8537" xr:uid="{00000000-0005-0000-0000-0000C01E0000}"/>
    <cellStyle name="Total 2 3 11 4" xfId="4361" xr:uid="{00000000-0005-0000-0000-0000C11E0000}"/>
    <cellStyle name="Total 2 3 12" xfId="2140" xr:uid="{00000000-0005-0000-0000-0000C21E0000}"/>
    <cellStyle name="Total 2 3 12 2" xfId="6641" xr:uid="{00000000-0005-0000-0000-0000C31E0000}"/>
    <cellStyle name="Total 2 3 12 3" xfId="8538" xr:uid="{00000000-0005-0000-0000-0000C41E0000}"/>
    <cellStyle name="Total 2 3 12 4" xfId="4362" xr:uid="{00000000-0005-0000-0000-0000C51E0000}"/>
    <cellStyle name="Total 2 3 13" xfId="2141" xr:uid="{00000000-0005-0000-0000-0000C61E0000}"/>
    <cellStyle name="Total 2 3 13 2" xfId="6642" xr:uid="{00000000-0005-0000-0000-0000C71E0000}"/>
    <cellStyle name="Total 2 3 13 3" xfId="8539" xr:uid="{00000000-0005-0000-0000-0000C81E0000}"/>
    <cellStyle name="Total 2 3 13 4" xfId="4363" xr:uid="{00000000-0005-0000-0000-0000C91E0000}"/>
    <cellStyle name="Total 2 3 14" xfId="2142" xr:uid="{00000000-0005-0000-0000-0000CA1E0000}"/>
    <cellStyle name="Total 2 3 14 2" xfId="6643" xr:uid="{00000000-0005-0000-0000-0000CB1E0000}"/>
    <cellStyle name="Total 2 3 14 3" xfId="8540" xr:uid="{00000000-0005-0000-0000-0000CC1E0000}"/>
    <cellStyle name="Total 2 3 14 4" xfId="4364" xr:uid="{00000000-0005-0000-0000-0000CD1E0000}"/>
    <cellStyle name="Total 2 3 15" xfId="2143" xr:uid="{00000000-0005-0000-0000-0000CE1E0000}"/>
    <cellStyle name="Total 2 3 15 2" xfId="6644" xr:uid="{00000000-0005-0000-0000-0000CF1E0000}"/>
    <cellStyle name="Total 2 3 15 3" xfId="8541" xr:uid="{00000000-0005-0000-0000-0000D01E0000}"/>
    <cellStyle name="Total 2 3 15 4" xfId="4365" xr:uid="{00000000-0005-0000-0000-0000D11E0000}"/>
    <cellStyle name="Total 2 3 16" xfId="2144" xr:uid="{00000000-0005-0000-0000-0000D21E0000}"/>
    <cellStyle name="Total 2 3 16 2" xfId="6645" xr:uid="{00000000-0005-0000-0000-0000D31E0000}"/>
    <cellStyle name="Total 2 3 16 3" xfId="8542" xr:uid="{00000000-0005-0000-0000-0000D41E0000}"/>
    <cellStyle name="Total 2 3 16 4" xfId="4366" xr:uid="{00000000-0005-0000-0000-0000D51E0000}"/>
    <cellStyle name="Total 2 3 17" xfId="2145" xr:uid="{00000000-0005-0000-0000-0000D61E0000}"/>
    <cellStyle name="Total 2 3 17 2" xfId="6646" xr:uid="{00000000-0005-0000-0000-0000D71E0000}"/>
    <cellStyle name="Total 2 3 17 3" xfId="8543" xr:uid="{00000000-0005-0000-0000-0000D81E0000}"/>
    <cellStyle name="Total 2 3 17 4" xfId="4367" xr:uid="{00000000-0005-0000-0000-0000D91E0000}"/>
    <cellStyle name="Total 2 3 18" xfId="2146" xr:uid="{00000000-0005-0000-0000-0000DA1E0000}"/>
    <cellStyle name="Total 2 3 18 2" xfId="6647" xr:uid="{00000000-0005-0000-0000-0000DB1E0000}"/>
    <cellStyle name="Total 2 3 18 3" xfId="8544" xr:uid="{00000000-0005-0000-0000-0000DC1E0000}"/>
    <cellStyle name="Total 2 3 18 4" xfId="4368" xr:uid="{00000000-0005-0000-0000-0000DD1E0000}"/>
    <cellStyle name="Total 2 3 19" xfId="2147" xr:uid="{00000000-0005-0000-0000-0000DE1E0000}"/>
    <cellStyle name="Total 2 3 19 2" xfId="6648" xr:uid="{00000000-0005-0000-0000-0000DF1E0000}"/>
    <cellStyle name="Total 2 3 19 3" xfId="8545" xr:uid="{00000000-0005-0000-0000-0000E01E0000}"/>
    <cellStyle name="Total 2 3 19 4" xfId="4369" xr:uid="{00000000-0005-0000-0000-0000E11E0000}"/>
    <cellStyle name="Total 2 3 2" xfId="2148" xr:uid="{00000000-0005-0000-0000-0000E21E0000}"/>
    <cellStyle name="Total 2 3 2 2" xfId="6649" xr:uid="{00000000-0005-0000-0000-0000E31E0000}"/>
    <cellStyle name="Total 2 3 2 3" xfId="8546" xr:uid="{00000000-0005-0000-0000-0000E41E0000}"/>
    <cellStyle name="Total 2 3 2 4" xfId="4370" xr:uid="{00000000-0005-0000-0000-0000E51E0000}"/>
    <cellStyle name="Total 2 3 20" xfId="2149" xr:uid="{00000000-0005-0000-0000-0000E61E0000}"/>
    <cellStyle name="Total 2 3 20 2" xfId="6650" xr:uid="{00000000-0005-0000-0000-0000E71E0000}"/>
    <cellStyle name="Total 2 3 20 3" xfId="8547" xr:uid="{00000000-0005-0000-0000-0000E81E0000}"/>
    <cellStyle name="Total 2 3 20 4" xfId="4371" xr:uid="{00000000-0005-0000-0000-0000E91E0000}"/>
    <cellStyle name="Total 2 3 21" xfId="2150" xr:uid="{00000000-0005-0000-0000-0000EA1E0000}"/>
    <cellStyle name="Total 2 3 21 2" xfId="6651" xr:uid="{00000000-0005-0000-0000-0000EB1E0000}"/>
    <cellStyle name="Total 2 3 21 3" xfId="8548" xr:uid="{00000000-0005-0000-0000-0000EC1E0000}"/>
    <cellStyle name="Total 2 3 21 4" xfId="4372" xr:uid="{00000000-0005-0000-0000-0000ED1E0000}"/>
    <cellStyle name="Total 2 3 22" xfId="2151" xr:uid="{00000000-0005-0000-0000-0000EE1E0000}"/>
    <cellStyle name="Total 2 3 22 2" xfId="6652" xr:uid="{00000000-0005-0000-0000-0000EF1E0000}"/>
    <cellStyle name="Total 2 3 22 3" xfId="8549" xr:uid="{00000000-0005-0000-0000-0000F01E0000}"/>
    <cellStyle name="Total 2 3 22 4" xfId="4373" xr:uid="{00000000-0005-0000-0000-0000F11E0000}"/>
    <cellStyle name="Total 2 3 23" xfId="2152" xr:uid="{00000000-0005-0000-0000-0000F21E0000}"/>
    <cellStyle name="Total 2 3 23 2" xfId="6653" xr:uid="{00000000-0005-0000-0000-0000F31E0000}"/>
    <cellStyle name="Total 2 3 23 3" xfId="8550" xr:uid="{00000000-0005-0000-0000-0000F41E0000}"/>
    <cellStyle name="Total 2 3 23 4" xfId="4374" xr:uid="{00000000-0005-0000-0000-0000F51E0000}"/>
    <cellStyle name="Total 2 3 24" xfId="6638" xr:uid="{00000000-0005-0000-0000-0000F61E0000}"/>
    <cellStyle name="Total 2 3 25" xfId="8535" xr:uid="{00000000-0005-0000-0000-0000F71E0000}"/>
    <cellStyle name="Total 2 3 26" xfId="4359" xr:uid="{00000000-0005-0000-0000-0000F81E0000}"/>
    <cellStyle name="Total 2 3 3" xfId="2153" xr:uid="{00000000-0005-0000-0000-0000F91E0000}"/>
    <cellStyle name="Total 2 3 3 2" xfId="6654" xr:uid="{00000000-0005-0000-0000-0000FA1E0000}"/>
    <cellStyle name="Total 2 3 3 3" xfId="8551" xr:uid="{00000000-0005-0000-0000-0000FB1E0000}"/>
    <cellStyle name="Total 2 3 3 4" xfId="4375" xr:uid="{00000000-0005-0000-0000-0000FC1E0000}"/>
    <cellStyle name="Total 2 3 4" xfId="2154" xr:uid="{00000000-0005-0000-0000-0000FD1E0000}"/>
    <cellStyle name="Total 2 3 4 2" xfId="6655" xr:uid="{00000000-0005-0000-0000-0000FE1E0000}"/>
    <cellStyle name="Total 2 3 4 3" xfId="8552" xr:uid="{00000000-0005-0000-0000-0000FF1E0000}"/>
    <cellStyle name="Total 2 3 4 4" xfId="4376" xr:uid="{00000000-0005-0000-0000-0000001F0000}"/>
    <cellStyle name="Total 2 3 5" xfId="2155" xr:uid="{00000000-0005-0000-0000-0000011F0000}"/>
    <cellStyle name="Total 2 3 5 2" xfId="6656" xr:uid="{00000000-0005-0000-0000-0000021F0000}"/>
    <cellStyle name="Total 2 3 5 3" xfId="8553" xr:uid="{00000000-0005-0000-0000-0000031F0000}"/>
    <cellStyle name="Total 2 3 5 4" xfId="4377" xr:uid="{00000000-0005-0000-0000-0000041F0000}"/>
    <cellStyle name="Total 2 3 6" xfId="2156" xr:uid="{00000000-0005-0000-0000-0000051F0000}"/>
    <cellStyle name="Total 2 3 6 2" xfId="6657" xr:uid="{00000000-0005-0000-0000-0000061F0000}"/>
    <cellStyle name="Total 2 3 6 3" xfId="8554" xr:uid="{00000000-0005-0000-0000-0000071F0000}"/>
    <cellStyle name="Total 2 3 6 4" xfId="4378" xr:uid="{00000000-0005-0000-0000-0000081F0000}"/>
    <cellStyle name="Total 2 3 7" xfId="2157" xr:uid="{00000000-0005-0000-0000-0000091F0000}"/>
    <cellStyle name="Total 2 3 7 2" xfId="6658" xr:uid="{00000000-0005-0000-0000-00000A1F0000}"/>
    <cellStyle name="Total 2 3 7 3" xfId="8555" xr:uid="{00000000-0005-0000-0000-00000B1F0000}"/>
    <cellStyle name="Total 2 3 7 4" xfId="4379" xr:uid="{00000000-0005-0000-0000-00000C1F0000}"/>
    <cellStyle name="Total 2 3 8" xfId="2158" xr:uid="{00000000-0005-0000-0000-00000D1F0000}"/>
    <cellStyle name="Total 2 3 8 2" xfId="6659" xr:uid="{00000000-0005-0000-0000-00000E1F0000}"/>
    <cellStyle name="Total 2 3 8 3" xfId="8556" xr:uid="{00000000-0005-0000-0000-00000F1F0000}"/>
    <cellStyle name="Total 2 3 8 4" xfId="4380" xr:uid="{00000000-0005-0000-0000-0000101F0000}"/>
    <cellStyle name="Total 2 3 9" xfId="2159" xr:uid="{00000000-0005-0000-0000-0000111F0000}"/>
    <cellStyle name="Total 2 3 9 2" xfId="6660" xr:uid="{00000000-0005-0000-0000-0000121F0000}"/>
    <cellStyle name="Total 2 3 9 3" xfId="8557" xr:uid="{00000000-0005-0000-0000-0000131F0000}"/>
    <cellStyle name="Total 2 3 9 4" xfId="4381" xr:uid="{00000000-0005-0000-0000-0000141F0000}"/>
    <cellStyle name="Total 2 30" xfId="2160" xr:uid="{00000000-0005-0000-0000-0000151F0000}"/>
    <cellStyle name="Total 2 30 2" xfId="6661" xr:uid="{00000000-0005-0000-0000-0000161F0000}"/>
    <cellStyle name="Total 2 30 3" xfId="8558" xr:uid="{00000000-0005-0000-0000-0000171F0000}"/>
    <cellStyle name="Total 2 30 4" xfId="4382" xr:uid="{00000000-0005-0000-0000-0000181F0000}"/>
    <cellStyle name="Total 2 31" xfId="2161" xr:uid="{00000000-0005-0000-0000-0000191F0000}"/>
    <cellStyle name="Total 2 31 2" xfId="6662" xr:uid="{00000000-0005-0000-0000-00001A1F0000}"/>
    <cellStyle name="Total 2 31 3" xfId="8559" xr:uid="{00000000-0005-0000-0000-00001B1F0000}"/>
    <cellStyle name="Total 2 31 4" xfId="4383" xr:uid="{00000000-0005-0000-0000-00001C1F0000}"/>
    <cellStyle name="Total 2 32" xfId="2162" xr:uid="{00000000-0005-0000-0000-00001D1F0000}"/>
    <cellStyle name="Total 2 32 2" xfId="6663" xr:uid="{00000000-0005-0000-0000-00001E1F0000}"/>
    <cellStyle name="Total 2 32 3" xfId="8560" xr:uid="{00000000-0005-0000-0000-00001F1F0000}"/>
    <cellStyle name="Total 2 32 4" xfId="4384" xr:uid="{00000000-0005-0000-0000-0000201F0000}"/>
    <cellStyle name="Total 2 33" xfId="2163" xr:uid="{00000000-0005-0000-0000-0000211F0000}"/>
    <cellStyle name="Total 2 33 2" xfId="6664" xr:uid="{00000000-0005-0000-0000-0000221F0000}"/>
    <cellStyle name="Total 2 33 3" xfId="8561" xr:uid="{00000000-0005-0000-0000-0000231F0000}"/>
    <cellStyle name="Total 2 33 4" xfId="4385" xr:uid="{00000000-0005-0000-0000-0000241F0000}"/>
    <cellStyle name="Total 2 34" xfId="2164" xr:uid="{00000000-0005-0000-0000-0000251F0000}"/>
    <cellStyle name="Total 2 34 2" xfId="6665" xr:uid="{00000000-0005-0000-0000-0000261F0000}"/>
    <cellStyle name="Total 2 34 3" xfId="8562" xr:uid="{00000000-0005-0000-0000-0000271F0000}"/>
    <cellStyle name="Total 2 34 4" xfId="4386" xr:uid="{00000000-0005-0000-0000-0000281F0000}"/>
    <cellStyle name="Total 2 35" xfId="2165" xr:uid="{00000000-0005-0000-0000-0000291F0000}"/>
    <cellStyle name="Total 2 35 2" xfId="6666" xr:uid="{00000000-0005-0000-0000-00002A1F0000}"/>
    <cellStyle name="Total 2 35 3" xfId="8563" xr:uid="{00000000-0005-0000-0000-00002B1F0000}"/>
    <cellStyle name="Total 2 35 4" xfId="4387" xr:uid="{00000000-0005-0000-0000-00002C1F0000}"/>
    <cellStyle name="Total 2 36" xfId="2166" xr:uid="{00000000-0005-0000-0000-00002D1F0000}"/>
    <cellStyle name="Total 2 36 2" xfId="6667" xr:uid="{00000000-0005-0000-0000-00002E1F0000}"/>
    <cellStyle name="Total 2 36 3" xfId="8564" xr:uid="{00000000-0005-0000-0000-00002F1F0000}"/>
    <cellStyle name="Total 2 36 4" xfId="4388" xr:uid="{00000000-0005-0000-0000-0000301F0000}"/>
    <cellStyle name="Total 2 37" xfId="6484" xr:uid="{00000000-0005-0000-0000-0000311F0000}"/>
    <cellStyle name="Total 2 38" xfId="8381" xr:uid="{00000000-0005-0000-0000-0000321F0000}"/>
    <cellStyle name="Total 2 39" xfId="4205" xr:uid="{00000000-0005-0000-0000-0000331F0000}"/>
    <cellStyle name="Total 2 4" xfId="2167" xr:uid="{00000000-0005-0000-0000-0000341F0000}"/>
    <cellStyle name="Total 2 4 10" xfId="2168" xr:uid="{00000000-0005-0000-0000-0000351F0000}"/>
    <cellStyle name="Total 2 4 10 2" xfId="6669" xr:uid="{00000000-0005-0000-0000-0000361F0000}"/>
    <cellStyle name="Total 2 4 10 3" xfId="8566" xr:uid="{00000000-0005-0000-0000-0000371F0000}"/>
    <cellStyle name="Total 2 4 10 4" xfId="4390" xr:uid="{00000000-0005-0000-0000-0000381F0000}"/>
    <cellStyle name="Total 2 4 11" xfId="2169" xr:uid="{00000000-0005-0000-0000-0000391F0000}"/>
    <cellStyle name="Total 2 4 11 2" xfId="6670" xr:uid="{00000000-0005-0000-0000-00003A1F0000}"/>
    <cellStyle name="Total 2 4 11 3" xfId="8567" xr:uid="{00000000-0005-0000-0000-00003B1F0000}"/>
    <cellStyle name="Total 2 4 11 4" xfId="4391" xr:uid="{00000000-0005-0000-0000-00003C1F0000}"/>
    <cellStyle name="Total 2 4 12" xfId="2170" xr:uid="{00000000-0005-0000-0000-00003D1F0000}"/>
    <cellStyle name="Total 2 4 12 2" xfId="6671" xr:uid="{00000000-0005-0000-0000-00003E1F0000}"/>
    <cellStyle name="Total 2 4 12 3" xfId="8568" xr:uid="{00000000-0005-0000-0000-00003F1F0000}"/>
    <cellStyle name="Total 2 4 12 4" xfId="4392" xr:uid="{00000000-0005-0000-0000-0000401F0000}"/>
    <cellStyle name="Total 2 4 13" xfId="2171" xr:uid="{00000000-0005-0000-0000-0000411F0000}"/>
    <cellStyle name="Total 2 4 13 2" xfId="6672" xr:uid="{00000000-0005-0000-0000-0000421F0000}"/>
    <cellStyle name="Total 2 4 13 3" xfId="8569" xr:uid="{00000000-0005-0000-0000-0000431F0000}"/>
    <cellStyle name="Total 2 4 13 4" xfId="4393" xr:uid="{00000000-0005-0000-0000-0000441F0000}"/>
    <cellStyle name="Total 2 4 14" xfId="2172" xr:uid="{00000000-0005-0000-0000-0000451F0000}"/>
    <cellStyle name="Total 2 4 14 2" xfId="6673" xr:uid="{00000000-0005-0000-0000-0000461F0000}"/>
    <cellStyle name="Total 2 4 14 3" xfId="8570" xr:uid="{00000000-0005-0000-0000-0000471F0000}"/>
    <cellStyle name="Total 2 4 14 4" xfId="4394" xr:uid="{00000000-0005-0000-0000-0000481F0000}"/>
    <cellStyle name="Total 2 4 15" xfId="2173" xr:uid="{00000000-0005-0000-0000-0000491F0000}"/>
    <cellStyle name="Total 2 4 15 2" xfId="6674" xr:uid="{00000000-0005-0000-0000-00004A1F0000}"/>
    <cellStyle name="Total 2 4 15 3" xfId="8571" xr:uid="{00000000-0005-0000-0000-00004B1F0000}"/>
    <cellStyle name="Total 2 4 15 4" xfId="4395" xr:uid="{00000000-0005-0000-0000-00004C1F0000}"/>
    <cellStyle name="Total 2 4 16" xfId="2174" xr:uid="{00000000-0005-0000-0000-00004D1F0000}"/>
    <cellStyle name="Total 2 4 16 2" xfId="6675" xr:uid="{00000000-0005-0000-0000-00004E1F0000}"/>
    <cellStyle name="Total 2 4 16 3" xfId="8572" xr:uid="{00000000-0005-0000-0000-00004F1F0000}"/>
    <cellStyle name="Total 2 4 16 4" xfId="4396" xr:uid="{00000000-0005-0000-0000-0000501F0000}"/>
    <cellStyle name="Total 2 4 17" xfId="2175" xr:uid="{00000000-0005-0000-0000-0000511F0000}"/>
    <cellStyle name="Total 2 4 17 2" xfId="6676" xr:uid="{00000000-0005-0000-0000-0000521F0000}"/>
    <cellStyle name="Total 2 4 17 3" xfId="8573" xr:uid="{00000000-0005-0000-0000-0000531F0000}"/>
    <cellStyle name="Total 2 4 17 4" xfId="4397" xr:uid="{00000000-0005-0000-0000-0000541F0000}"/>
    <cellStyle name="Total 2 4 18" xfId="2176" xr:uid="{00000000-0005-0000-0000-0000551F0000}"/>
    <cellStyle name="Total 2 4 18 2" xfId="6677" xr:uid="{00000000-0005-0000-0000-0000561F0000}"/>
    <cellStyle name="Total 2 4 18 3" xfId="8574" xr:uid="{00000000-0005-0000-0000-0000571F0000}"/>
    <cellStyle name="Total 2 4 18 4" xfId="4398" xr:uid="{00000000-0005-0000-0000-0000581F0000}"/>
    <cellStyle name="Total 2 4 19" xfId="2177" xr:uid="{00000000-0005-0000-0000-0000591F0000}"/>
    <cellStyle name="Total 2 4 19 2" xfId="6678" xr:uid="{00000000-0005-0000-0000-00005A1F0000}"/>
    <cellStyle name="Total 2 4 19 3" xfId="8575" xr:uid="{00000000-0005-0000-0000-00005B1F0000}"/>
    <cellStyle name="Total 2 4 19 4" xfId="4399" xr:uid="{00000000-0005-0000-0000-00005C1F0000}"/>
    <cellStyle name="Total 2 4 2" xfId="2178" xr:uid="{00000000-0005-0000-0000-00005D1F0000}"/>
    <cellStyle name="Total 2 4 2 2" xfId="6679" xr:uid="{00000000-0005-0000-0000-00005E1F0000}"/>
    <cellStyle name="Total 2 4 2 3" xfId="8576" xr:uid="{00000000-0005-0000-0000-00005F1F0000}"/>
    <cellStyle name="Total 2 4 2 4" xfId="4400" xr:uid="{00000000-0005-0000-0000-0000601F0000}"/>
    <cellStyle name="Total 2 4 20" xfId="2179" xr:uid="{00000000-0005-0000-0000-0000611F0000}"/>
    <cellStyle name="Total 2 4 20 2" xfId="6680" xr:uid="{00000000-0005-0000-0000-0000621F0000}"/>
    <cellStyle name="Total 2 4 20 3" xfId="8577" xr:uid="{00000000-0005-0000-0000-0000631F0000}"/>
    <cellStyle name="Total 2 4 20 4" xfId="4401" xr:uid="{00000000-0005-0000-0000-0000641F0000}"/>
    <cellStyle name="Total 2 4 21" xfId="2180" xr:uid="{00000000-0005-0000-0000-0000651F0000}"/>
    <cellStyle name="Total 2 4 21 2" xfId="6681" xr:uid="{00000000-0005-0000-0000-0000661F0000}"/>
    <cellStyle name="Total 2 4 21 3" xfId="8578" xr:uid="{00000000-0005-0000-0000-0000671F0000}"/>
    <cellStyle name="Total 2 4 21 4" xfId="4402" xr:uid="{00000000-0005-0000-0000-0000681F0000}"/>
    <cellStyle name="Total 2 4 22" xfId="2181" xr:uid="{00000000-0005-0000-0000-0000691F0000}"/>
    <cellStyle name="Total 2 4 22 2" xfId="6682" xr:uid="{00000000-0005-0000-0000-00006A1F0000}"/>
    <cellStyle name="Total 2 4 22 3" xfId="8579" xr:uid="{00000000-0005-0000-0000-00006B1F0000}"/>
    <cellStyle name="Total 2 4 22 4" xfId="4403" xr:uid="{00000000-0005-0000-0000-00006C1F0000}"/>
    <cellStyle name="Total 2 4 23" xfId="2182" xr:uid="{00000000-0005-0000-0000-00006D1F0000}"/>
    <cellStyle name="Total 2 4 23 2" xfId="6683" xr:uid="{00000000-0005-0000-0000-00006E1F0000}"/>
    <cellStyle name="Total 2 4 23 3" xfId="8580" xr:uid="{00000000-0005-0000-0000-00006F1F0000}"/>
    <cellStyle name="Total 2 4 23 4" xfId="4404" xr:uid="{00000000-0005-0000-0000-0000701F0000}"/>
    <cellStyle name="Total 2 4 24" xfId="6668" xr:uid="{00000000-0005-0000-0000-0000711F0000}"/>
    <cellStyle name="Total 2 4 25" xfId="8565" xr:uid="{00000000-0005-0000-0000-0000721F0000}"/>
    <cellStyle name="Total 2 4 26" xfId="4389" xr:uid="{00000000-0005-0000-0000-0000731F0000}"/>
    <cellStyle name="Total 2 4 3" xfId="2183" xr:uid="{00000000-0005-0000-0000-0000741F0000}"/>
    <cellStyle name="Total 2 4 3 2" xfId="6684" xr:uid="{00000000-0005-0000-0000-0000751F0000}"/>
    <cellStyle name="Total 2 4 3 3" xfId="8581" xr:uid="{00000000-0005-0000-0000-0000761F0000}"/>
    <cellStyle name="Total 2 4 3 4" xfId="4405" xr:uid="{00000000-0005-0000-0000-0000771F0000}"/>
    <cellStyle name="Total 2 4 4" xfId="2184" xr:uid="{00000000-0005-0000-0000-0000781F0000}"/>
    <cellStyle name="Total 2 4 4 2" xfId="6685" xr:uid="{00000000-0005-0000-0000-0000791F0000}"/>
    <cellStyle name="Total 2 4 4 3" xfId="8582" xr:uid="{00000000-0005-0000-0000-00007A1F0000}"/>
    <cellStyle name="Total 2 4 4 4" xfId="4406" xr:uid="{00000000-0005-0000-0000-00007B1F0000}"/>
    <cellStyle name="Total 2 4 5" xfId="2185" xr:uid="{00000000-0005-0000-0000-00007C1F0000}"/>
    <cellStyle name="Total 2 4 5 2" xfId="6686" xr:uid="{00000000-0005-0000-0000-00007D1F0000}"/>
    <cellStyle name="Total 2 4 5 3" xfId="8583" xr:uid="{00000000-0005-0000-0000-00007E1F0000}"/>
    <cellStyle name="Total 2 4 5 4" xfId="4407" xr:uid="{00000000-0005-0000-0000-00007F1F0000}"/>
    <cellStyle name="Total 2 4 6" xfId="2186" xr:uid="{00000000-0005-0000-0000-0000801F0000}"/>
    <cellStyle name="Total 2 4 6 2" xfId="6687" xr:uid="{00000000-0005-0000-0000-0000811F0000}"/>
    <cellStyle name="Total 2 4 6 3" xfId="8584" xr:uid="{00000000-0005-0000-0000-0000821F0000}"/>
    <cellStyle name="Total 2 4 6 4" xfId="4408" xr:uid="{00000000-0005-0000-0000-0000831F0000}"/>
    <cellStyle name="Total 2 4 7" xfId="2187" xr:uid="{00000000-0005-0000-0000-0000841F0000}"/>
    <cellStyle name="Total 2 4 7 2" xfId="6688" xr:uid="{00000000-0005-0000-0000-0000851F0000}"/>
    <cellStyle name="Total 2 4 7 3" xfId="8585" xr:uid="{00000000-0005-0000-0000-0000861F0000}"/>
    <cellStyle name="Total 2 4 7 4" xfId="4409" xr:uid="{00000000-0005-0000-0000-0000871F0000}"/>
    <cellStyle name="Total 2 4 8" xfId="2188" xr:uid="{00000000-0005-0000-0000-0000881F0000}"/>
    <cellStyle name="Total 2 4 8 2" xfId="6689" xr:uid="{00000000-0005-0000-0000-0000891F0000}"/>
    <cellStyle name="Total 2 4 8 3" xfId="8586" xr:uid="{00000000-0005-0000-0000-00008A1F0000}"/>
    <cellStyle name="Total 2 4 8 4" xfId="4410" xr:uid="{00000000-0005-0000-0000-00008B1F0000}"/>
    <cellStyle name="Total 2 4 9" xfId="2189" xr:uid="{00000000-0005-0000-0000-00008C1F0000}"/>
    <cellStyle name="Total 2 4 9 2" xfId="6690" xr:uid="{00000000-0005-0000-0000-00008D1F0000}"/>
    <cellStyle name="Total 2 4 9 3" xfId="8587" xr:uid="{00000000-0005-0000-0000-00008E1F0000}"/>
    <cellStyle name="Total 2 4 9 4" xfId="4411" xr:uid="{00000000-0005-0000-0000-00008F1F0000}"/>
    <cellStyle name="Total 2 5" xfId="2190" xr:uid="{00000000-0005-0000-0000-0000901F0000}"/>
    <cellStyle name="Total 2 5 10" xfId="2191" xr:uid="{00000000-0005-0000-0000-0000911F0000}"/>
    <cellStyle name="Total 2 5 10 2" xfId="6692" xr:uid="{00000000-0005-0000-0000-0000921F0000}"/>
    <cellStyle name="Total 2 5 10 3" xfId="8589" xr:uid="{00000000-0005-0000-0000-0000931F0000}"/>
    <cellStyle name="Total 2 5 10 4" xfId="4413" xr:uid="{00000000-0005-0000-0000-0000941F0000}"/>
    <cellStyle name="Total 2 5 11" xfId="2192" xr:uid="{00000000-0005-0000-0000-0000951F0000}"/>
    <cellStyle name="Total 2 5 11 2" xfId="6693" xr:uid="{00000000-0005-0000-0000-0000961F0000}"/>
    <cellStyle name="Total 2 5 11 3" xfId="8590" xr:uid="{00000000-0005-0000-0000-0000971F0000}"/>
    <cellStyle name="Total 2 5 11 4" xfId="4414" xr:uid="{00000000-0005-0000-0000-0000981F0000}"/>
    <cellStyle name="Total 2 5 12" xfId="2193" xr:uid="{00000000-0005-0000-0000-0000991F0000}"/>
    <cellStyle name="Total 2 5 12 2" xfId="6694" xr:uid="{00000000-0005-0000-0000-00009A1F0000}"/>
    <cellStyle name="Total 2 5 12 3" xfId="8591" xr:uid="{00000000-0005-0000-0000-00009B1F0000}"/>
    <cellStyle name="Total 2 5 12 4" xfId="4415" xr:uid="{00000000-0005-0000-0000-00009C1F0000}"/>
    <cellStyle name="Total 2 5 13" xfId="2194" xr:uid="{00000000-0005-0000-0000-00009D1F0000}"/>
    <cellStyle name="Total 2 5 13 2" xfId="6695" xr:uid="{00000000-0005-0000-0000-00009E1F0000}"/>
    <cellStyle name="Total 2 5 13 3" xfId="8592" xr:uid="{00000000-0005-0000-0000-00009F1F0000}"/>
    <cellStyle name="Total 2 5 13 4" xfId="4416" xr:uid="{00000000-0005-0000-0000-0000A01F0000}"/>
    <cellStyle name="Total 2 5 14" xfId="2195" xr:uid="{00000000-0005-0000-0000-0000A11F0000}"/>
    <cellStyle name="Total 2 5 14 2" xfId="6696" xr:uid="{00000000-0005-0000-0000-0000A21F0000}"/>
    <cellStyle name="Total 2 5 14 3" xfId="8593" xr:uid="{00000000-0005-0000-0000-0000A31F0000}"/>
    <cellStyle name="Total 2 5 14 4" xfId="4417" xr:uid="{00000000-0005-0000-0000-0000A41F0000}"/>
    <cellStyle name="Total 2 5 15" xfId="2196" xr:uid="{00000000-0005-0000-0000-0000A51F0000}"/>
    <cellStyle name="Total 2 5 15 2" xfId="6697" xr:uid="{00000000-0005-0000-0000-0000A61F0000}"/>
    <cellStyle name="Total 2 5 15 3" xfId="8594" xr:uid="{00000000-0005-0000-0000-0000A71F0000}"/>
    <cellStyle name="Total 2 5 15 4" xfId="4418" xr:uid="{00000000-0005-0000-0000-0000A81F0000}"/>
    <cellStyle name="Total 2 5 16" xfId="2197" xr:uid="{00000000-0005-0000-0000-0000A91F0000}"/>
    <cellStyle name="Total 2 5 16 2" xfId="6698" xr:uid="{00000000-0005-0000-0000-0000AA1F0000}"/>
    <cellStyle name="Total 2 5 16 3" xfId="8595" xr:uid="{00000000-0005-0000-0000-0000AB1F0000}"/>
    <cellStyle name="Total 2 5 16 4" xfId="4419" xr:uid="{00000000-0005-0000-0000-0000AC1F0000}"/>
    <cellStyle name="Total 2 5 17" xfId="2198" xr:uid="{00000000-0005-0000-0000-0000AD1F0000}"/>
    <cellStyle name="Total 2 5 17 2" xfId="6699" xr:uid="{00000000-0005-0000-0000-0000AE1F0000}"/>
    <cellStyle name="Total 2 5 17 3" xfId="8596" xr:uid="{00000000-0005-0000-0000-0000AF1F0000}"/>
    <cellStyle name="Total 2 5 17 4" xfId="4420" xr:uid="{00000000-0005-0000-0000-0000B01F0000}"/>
    <cellStyle name="Total 2 5 18" xfId="2199" xr:uid="{00000000-0005-0000-0000-0000B11F0000}"/>
    <cellStyle name="Total 2 5 18 2" xfId="6700" xr:uid="{00000000-0005-0000-0000-0000B21F0000}"/>
    <cellStyle name="Total 2 5 18 3" xfId="8597" xr:uid="{00000000-0005-0000-0000-0000B31F0000}"/>
    <cellStyle name="Total 2 5 18 4" xfId="4421" xr:uid="{00000000-0005-0000-0000-0000B41F0000}"/>
    <cellStyle name="Total 2 5 19" xfId="2200" xr:uid="{00000000-0005-0000-0000-0000B51F0000}"/>
    <cellStyle name="Total 2 5 19 2" xfId="6701" xr:uid="{00000000-0005-0000-0000-0000B61F0000}"/>
    <cellStyle name="Total 2 5 19 3" xfId="8598" xr:uid="{00000000-0005-0000-0000-0000B71F0000}"/>
    <cellStyle name="Total 2 5 19 4" xfId="4422" xr:uid="{00000000-0005-0000-0000-0000B81F0000}"/>
    <cellStyle name="Total 2 5 2" xfId="2201" xr:uid="{00000000-0005-0000-0000-0000B91F0000}"/>
    <cellStyle name="Total 2 5 2 2" xfId="6702" xr:uid="{00000000-0005-0000-0000-0000BA1F0000}"/>
    <cellStyle name="Total 2 5 2 3" xfId="8599" xr:uid="{00000000-0005-0000-0000-0000BB1F0000}"/>
    <cellStyle name="Total 2 5 2 4" xfId="4423" xr:uid="{00000000-0005-0000-0000-0000BC1F0000}"/>
    <cellStyle name="Total 2 5 20" xfId="2202" xr:uid="{00000000-0005-0000-0000-0000BD1F0000}"/>
    <cellStyle name="Total 2 5 20 2" xfId="6703" xr:uid="{00000000-0005-0000-0000-0000BE1F0000}"/>
    <cellStyle name="Total 2 5 20 3" xfId="8600" xr:uid="{00000000-0005-0000-0000-0000BF1F0000}"/>
    <cellStyle name="Total 2 5 20 4" xfId="4424" xr:uid="{00000000-0005-0000-0000-0000C01F0000}"/>
    <cellStyle name="Total 2 5 21" xfId="2203" xr:uid="{00000000-0005-0000-0000-0000C11F0000}"/>
    <cellStyle name="Total 2 5 21 2" xfId="6704" xr:uid="{00000000-0005-0000-0000-0000C21F0000}"/>
    <cellStyle name="Total 2 5 21 3" xfId="8601" xr:uid="{00000000-0005-0000-0000-0000C31F0000}"/>
    <cellStyle name="Total 2 5 21 4" xfId="4425" xr:uid="{00000000-0005-0000-0000-0000C41F0000}"/>
    <cellStyle name="Total 2 5 22" xfId="2204" xr:uid="{00000000-0005-0000-0000-0000C51F0000}"/>
    <cellStyle name="Total 2 5 22 2" xfId="6705" xr:uid="{00000000-0005-0000-0000-0000C61F0000}"/>
    <cellStyle name="Total 2 5 22 3" xfId="8602" xr:uid="{00000000-0005-0000-0000-0000C71F0000}"/>
    <cellStyle name="Total 2 5 22 4" xfId="4426" xr:uid="{00000000-0005-0000-0000-0000C81F0000}"/>
    <cellStyle name="Total 2 5 23" xfId="2205" xr:uid="{00000000-0005-0000-0000-0000C91F0000}"/>
    <cellStyle name="Total 2 5 23 2" xfId="6706" xr:uid="{00000000-0005-0000-0000-0000CA1F0000}"/>
    <cellStyle name="Total 2 5 23 3" xfId="8603" xr:uid="{00000000-0005-0000-0000-0000CB1F0000}"/>
    <cellStyle name="Total 2 5 23 4" xfId="4427" xr:uid="{00000000-0005-0000-0000-0000CC1F0000}"/>
    <cellStyle name="Total 2 5 24" xfId="6691" xr:uid="{00000000-0005-0000-0000-0000CD1F0000}"/>
    <cellStyle name="Total 2 5 25" xfId="8588" xr:uid="{00000000-0005-0000-0000-0000CE1F0000}"/>
    <cellStyle name="Total 2 5 26" xfId="4412" xr:uid="{00000000-0005-0000-0000-0000CF1F0000}"/>
    <cellStyle name="Total 2 5 3" xfId="2206" xr:uid="{00000000-0005-0000-0000-0000D01F0000}"/>
    <cellStyle name="Total 2 5 3 2" xfId="6707" xr:uid="{00000000-0005-0000-0000-0000D11F0000}"/>
    <cellStyle name="Total 2 5 3 3" xfId="8604" xr:uid="{00000000-0005-0000-0000-0000D21F0000}"/>
    <cellStyle name="Total 2 5 3 4" xfId="4428" xr:uid="{00000000-0005-0000-0000-0000D31F0000}"/>
    <cellStyle name="Total 2 5 4" xfId="2207" xr:uid="{00000000-0005-0000-0000-0000D41F0000}"/>
    <cellStyle name="Total 2 5 4 2" xfId="6708" xr:uid="{00000000-0005-0000-0000-0000D51F0000}"/>
    <cellStyle name="Total 2 5 4 3" xfId="8605" xr:uid="{00000000-0005-0000-0000-0000D61F0000}"/>
    <cellStyle name="Total 2 5 4 4" xfId="4429" xr:uid="{00000000-0005-0000-0000-0000D71F0000}"/>
    <cellStyle name="Total 2 5 5" xfId="2208" xr:uid="{00000000-0005-0000-0000-0000D81F0000}"/>
    <cellStyle name="Total 2 5 5 2" xfId="6709" xr:uid="{00000000-0005-0000-0000-0000D91F0000}"/>
    <cellStyle name="Total 2 5 5 3" xfId="8606" xr:uid="{00000000-0005-0000-0000-0000DA1F0000}"/>
    <cellStyle name="Total 2 5 5 4" xfId="4430" xr:uid="{00000000-0005-0000-0000-0000DB1F0000}"/>
    <cellStyle name="Total 2 5 6" xfId="2209" xr:uid="{00000000-0005-0000-0000-0000DC1F0000}"/>
    <cellStyle name="Total 2 5 6 2" xfId="6710" xr:uid="{00000000-0005-0000-0000-0000DD1F0000}"/>
    <cellStyle name="Total 2 5 6 3" xfId="8607" xr:uid="{00000000-0005-0000-0000-0000DE1F0000}"/>
    <cellStyle name="Total 2 5 6 4" xfId="4431" xr:uid="{00000000-0005-0000-0000-0000DF1F0000}"/>
    <cellStyle name="Total 2 5 7" xfId="2210" xr:uid="{00000000-0005-0000-0000-0000E01F0000}"/>
    <cellStyle name="Total 2 5 7 2" xfId="6711" xr:uid="{00000000-0005-0000-0000-0000E11F0000}"/>
    <cellStyle name="Total 2 5 7 3" xfId="8608" xr:uid="{00000000-0005-0000-0000-0000E21F0000}"/>
    <cellStyle name="Total 2 5 7 4" xfId="4432" xr:uid="{00000000-0005-0000-0000-0000E31F0000}"/>
    <cellStyle name="Total 2 5 8" xfId="2211" xr:uid="{00000000-0005-0000-0000-0000E41F0000}"/>
    <cellStyle name="Total 2 5 8 2" xfId="6712" xr:uid="{00000000-0005-0000-0000-0000E51F0000}"/>
    <cellStyle name="Total 2 5 8 3" xfId="8609" xr:uid="{00000000-0005-0000-0000-0000E61F0000}"/>
    <cellStyle name="Total 2 5 8 4" xfId="4433" xr:uid="{00000000-0005-0000-0000-0000E71F0000}"/>
    <cellStyle name="Total 2 5 9" xfId="2212" xr:uid="{00000000-0005-0000-0000-0000E81F0000}"/>
    <cellStyle name="Total 2 5 9 2" xfId="6713" xr:uid="{00000000-0005-0000-0000-0000E91F0000}"/>
    <cellStyle name="Total 2 5 9 3" xfId="8610" xr:uid="{00000000-0005-0000-0000-0000EA1F0000}"/>
    <cellStyle name="Total 2 5 9 4" xfId="4434" xr:uid="{00000000-0005-0000-0000-0000EB1F0000}"/>
    <cellStyle name="Total 2 6" xfId="2213" xr:uid="{00000000-0005-0000-0000-0000EC1F0000}"/>
    <cellStyle name="Total 2 6 10" xfId="2214" xr:uid="{00000000-0005-0000-0000-0000ED1F0000}"/>
    <cellStyle name="Total 2 6 10 2" xfId="6715" xr:uid="{00000000-0005-0000-0000-0000EE1F0000}"/>
    <cellStyle name="Total 2 6 10 3" xfId="8612" xr:uid="{00000000-0005-0000-0000-0000EF1F0000}"/>
    <cellStyle name="Total 2 6 10 4" xfId="4436" xr:uid="{00000000-0005-0000-0000-0000F01F0000}"/>
    <cellStyle name="Total 2 6 11" xfId="2215" xr:uid="{00000000-0005-0000-0000-0000F11F0000}"/>
    <cellStyle name="Total 2 6 11 2" xfId="6716" xr:uid="{00000000-0005-0000-0000-0000F21F0000}"/>
    <cellStyle name="Total 2 6 11 3" xfId="8613" xr:uid="{00000000-0005-0000-0000-0000F31F0000}"/>
    <cellStyle name="Total 2 6 11 4" xfId="4437" xr:uid="{00000000-0005-0000-0000-0000F41F0000}"/>
    <cellStyle name="Total 2 6 12" xfId="2216" xr:uid="{00000000-0005-0000-0000-0000F51F0000}"/>
    <cellStyle name="Total 2 6 12 2" xfId="6717" xr:uid="{00000000-0005-0000-0000-0000F61F0000}"/>
    <cellStyle name="Total 2 6 12 3" xfId="8614" xr:uid="{00000000-0005-0000-0000-0000F71F0000}"/>
    <cellStyle name="Total 2 6 12 4" xfId="4438" xr:uid="{00000000-0005-0000-0000-0000F81F0000}"/>
    <cellStyle name="Total 2 6 13" xfId="2217" xr:uid="{00000000-0005-0000-0000-0000F91F0000}"/>
    <cellStyle name="Total 2 6 13 2" xfId="6718" xr:uid="{00000000-0005-0000-0000-0000FA1F0000}"/>
    <cellStyle name="Total 2 6 13 3" xfId="8615" xr:uid="{00000000-0005-0000-0000-0000FB1F0000}"/>
    <cellStyle name="Total 2 6 13 4" xfId="4439" xr:uid="{00000000-0005-0000-0000-0000FC1F0000}"/>
    <cellStyle name="Total 2 6 14" xfId="2218" xr:uid="{00000000-0005-0000-0000-0000FD1F0000}"/>
    <cellStyle name="Total 2 6 14 2" xfId="6719" xr:uid="{00000000-0005-0000-0000-0000FE1F0000}"/>
    <cellStyle name="Total 2 6 14 3" xfId="8616" xr:uid="{00000000-0005-0000-0000-0000FF1F0000}"/>
    <cellStyle name="Total 2 6 14 4" xfId="4440" xr:uid="{00000000-0005-0000-0000-000000200000}"/>
    <cellStyle name="Total 2 6 15" xfId="2219" xr:uid="{00000000-0005-0000-0000-000001200000}"/>
    <cellStyle name="Total 2 6 15 2" xfId="6720" xr:uid="{00000000-0005-0000-0000-000002200000}"/>
    <cellStyle name="Total 2 6 15 3" xfId="8617" xr:uid="{00000000-0005-0000-0000-000003200000}"/>
    <cellStyle name="Total 2 6 15 4" xfId="4441" xr:uid="{00000000-0005-0000-0000-000004200000}"/>
    <cellStyle name="Total 2 6 16" xfId="2220" xr:uid="{00000000-0005-0000-0000-000005200000}"/>
    <cellStyle name="Total 2 6 16 2" xfId="6721" xr:uid="{00000000-0005-0000-0000-000006200000}"/>
    <cellStyle name="Total 2 6 16 3" xfId="8618" xr:uid="{00000000-0005-0000-0000-000007200000}"/>
    <cellStyle name="Total 2 6 16 4" xfId="4442" xr:uid="{00000000-0005-0000-0000-000008200000}"/>
    <cellStyle name="Total 2 6 17" xfId="2221" xr:uid="{00000000-0005-0000-0000-000009200000}"/>
    <cellStyle name="Total 2 6 17 2" xfId="6722" xr:uid="{00000000-0005-0000-0000-00000A200000}"/>
    <cellStyle name="Total 2 6 17 3" xfId="8619" xr:uid="{00000000-0005-0000-0000-00000B200000}"/>
    <cellStyle name="Total 2 6 17 4" xfId="4443" xr:uid="{00000000-0005-0000-0000-00000C200000}"/>
    <cellStyle name="Total 2 6 18" xfId="2222" xr:uid="{00000000-0005-0000-0000-00000D200000}"/>
    <cellStyle name="Total 2 6 18 2" xfId="6723" xr:uid="{00000000-0005-0000-0000-00000E200000}"/>
    <cellStyle name="Total 2 6 18 3" xfId="8620" xr:uid="{00000000-0005-0000-0000-00000F200000}"/>
    <cellStyle name="Total 2 6 18 4" xfId="4444" xr:uid="{00000000-0005-0000-0000-000010200000}"/>
    <cellStyle name="Total 2 6 19" xfId="2223" xr:uid="{00000000-0005-0000-0000-000011200000}"/>
    <cellStyle name="Total 2 6 19 2" xfId="6724" xr:uid="{00000000-0005-0000-0000-000012200000}"/>
    <cellStyle name="Total 2 6 19 3" xfId="8621" xr:uid="{00000000-0005-0000-0000-000013200000}"/>
    <cellStyle name="Total 2 6 19 4" xfId="4445" xr:uid="{00000000-0005-0000-0000-000014200000}"/>
    <cellStyle name="Total 2 6 2" xfId="2224" xr:uid="{00000000-0005-0000-0000-000015200000}"/>
    <cellStyle name="Total 2 6 2 2" xfId="6725" xr:uid="{00000000-0005-0000-0000-000016200000}"/>
    <cellStyle name="Total 2 6 2 3" xfId="8622" xr:uid="{00000000-0005-0000-0000-000017200000}"/>
    <cellStyle name="Total 2 6 2 4" xfId="4446" xr:uid="{00000000-0005-0000-0000-000018200000}"/>
    <cellStyle name="Total 2 6 20" xfId="2225" xr:uid="{00000000-0005-0000-0000-000019200000}"/>
    <cellStyle name="Total 2 6 20 2" xfId="6726" xr:uid="{00000000-0005-0000-0000-00001A200000}"/>
    <cellStyle name="Total 2 6 20 3" xfId="8623" xr:uid="{00000000-0005-0000-0000-00001B200000}"/>
    <cellStyle name="Total 2 6 20 4" xfId="4447" xr:uid="{00000000-0005-0000-0000-00001C200000}"/>
    <cellStyle name="Total 2 6 21" xfId="2226" xr:uid="{00000000-0005-0000-0000-00001D200000}"/>
    <cellStyle name="Total 2 6 21 2" xfId="6727" xr:uid="{00000000-0005-0000-0000-00001E200000}"/>
    <cellStyle name="Total 2 6 21 3" xfId="8624" xr:uid="{00000000-0005-0000-0000-00001F200000}"/>
    <cellStyle name="Total 2 6 21 4" xfId="4448" xr:uid="{00000000-0005-0000-0000-000020200000}"/>
    <cellStyle name="Total 2 6 22" xfId="2227" xr:uid="{00000000-0005-0000-0000-000021200000}"/>
    <cellStyle name="Total 2 6 22 2" xfId="6728" xr:uid="{00000000-0005-0000-0000-000022200000}"/>
    <cellStyle name="Total 2 6 22 3" xfId="8625" xr:uid="{00000000-0005-0000-0000-000023200000}"/>
    <cellStyle name="Total 2 6 22 4" xfId="4449" xr:uid="{00000000-0005-0000-0000-000024200000}"/>
    <cellStyle name="Total 2 6 23" xfId="2228" xr:uid="{00000000-0005-0000-0000-000025200000}"/>
    <cellStyle name="Total 2 6 23 2" xfId="6729" xr:uid="{00000000-0005-0000-0000-000026200000}"/>
    <cellStyle name="Total 2 6 23 3" xfId="8626" xr:uid="{00000000-0005-0000-0000-000027200000}"/>
    <cellStyle name="Total 2 6 23 4" xfId="4450" xr:uid="{00000000-0005-0000-0000-000028200000}"/>
    <cellStyle name="Total 2 6 24" xfId="6714" xr:uid="{00000000-0005-0000-0000-000029200000}"/>
    <cellStyle name="Total 2 6 25" xfId="8611" xr:uid="{00000000-0005-0000-0000-00002A200000}"/>
    <cellStyle name="Total 2 6 26" xfId="4435" xr:uid="{00000000-0005-0000-0000-00002B200000}"/>
    <cellStyle name="Total 2 6 3" xfId="2229" xr:uid="{00000000-0005-0000-0000-00002C200000}"/>
    <cellStyle name="Total 2 6 3 2" xfId="6730" xr:uid="{00000000-0005-0000-0000-00002D200000}"/>
    <cellStyle name="Total 2 6 3 3" xfId="8627" xr:uid="{00000000-0005-0000-0000-00002E200000}"/>
    <cellStyle name="Total 2 6 3 4" xfId="4451" xr:uid="{00000000-0005-0000-0000-00002F200000}"/>
    <cellStyle name="Total 2 6 4" xfId="2230" xr:uid="{00000000-0005-0000-0000-000030200000}"/>
    <cellStyle name="Total 2 6 4 2" xfId="6731" xr:uid="{00000000-0005-0000-0000-000031200000}"/>
    <cellStyle name="Total 2 6 4 3" xfId="8628" xr:uid="{00000000-0005-0000-0000-000032200000}"/>
    <cellStyle name="Total 2 6 4 4" xfId="4452" xr:uid="{00000000-0005-0000-0000-000033200000}"/>
    <cellStyle name="Total 2 6 5" xfId="2231" xr:uid="{00000000-0005-0000-0000-000034200000}"/>
    <cellStyle name="Total 2 6 5 2" xfId="6732" xr:uid="{00000000-0005-0000-0000-000035200000}"/>
    <cellStyle name="Total 2 6 5 3" xfId="8629" xr:uid="{00000000-0005-0000-0000-000036200000}"/>
    <cellStyle name="Total 2 6 5 4" xfId="4453" xr:uid="{00000000-0005-0000-0000-000037200000}"/>
    <cellStyle name="Total 2 6 6" xfId="2232" xr:uid="{00000000-0005-0000-0000-000038200000}"/>
    <cellStyle name="Total 2 6 6 2" xfId="6733" xr:uid="{00000000-0005-0000-0000-000039200000}"/>
    <cellStyle name="Total 2 6 6 3" xfId="8630" xr:uid="{00000000-0005-0000-0000-00003A200000}"/>
    <cellStyle name="Total 2 6 6 4" xfId="4454" xr:uid="{00000000-0005-0000-0000-00003B200000}"/>
    <cellStyle name="Total 2 6 7" xfId="2233" xr:uid="{00000000-0005-0000-0000-00003C200000}"/>
    <cellStyle name="Total 2 6 7 2" xfId="6734" xr:uid="{00000000-0005-0000-0000-00003D200000}"/>
    <cellStyle name="Total 2 6 7 3" xfId="8631" xr:uid="{00000000-0005-0000-0000-00003E200000}"/>
    <cellStyle name="Total 2 6 7 4" xfId="4455" xr:uid="{00000000-0005-0000-0000-00003F200000}"/>
    <cellStyle name="Total 2 6 8" xfId="2234" xr:uid="{00000000-0005-0000-0000-000040200000}"/>
    <cellStyle name="Total 2 6 8 2" xfId="6735" xr:uid="{00000000-0005-0000-0000-000041200000}"/>
    <cellStyle name="Total 2 6 8 3" xfId="8632" xr:uid="{00000000-0005-0000-0000-000042200000}"/>
    <cellStyle name="Total 2 6 8 4" xfId="4456" xr:uid="{00000000-0005-0000-0000-000043200000}"/>
    <cellStyle name="Total 2 6 9" xfId="2235" xr:uid="{00000000-0005-0000-0000-000044200000}"/>
    <cellStyle name="Total 2 6 9 2" xfId="6736" xr:uid="{00000000-0005-0000-0000-000045200000}"/>
    <cellStyle name="Total 2 6 9 3" xfId="8633" xr:uid="{00000000-0005-0000-0000-000046200000}"/>
    <cellStyle name="Total 2 6 9 4" xfId="4457" xr:uid="{00000000-0005-0000-0000-000047200000}"/>
    <cellStyle name="Total 2 7" xfId="2236" xr:uid="{00000000-0005-0000-0000-000048200000}"/>
    <cellStyle name="Total 2 7 10" xfId="2237" xr:uid="{00000000-0005-0000-0000-000049200000}"/>
    <cellStyle name="Total 2 7 10 2" xfId="6738" xr:uid="{00000000-0005-0000-0000-00004A200000}"/>
    <cellStyle name="Total 2 7 10 3" xfId="8635" xr:uid="{00000000-0005-0000-0000-00004B200000}"/>
    <cellStyle name="Total 2 7 10 4" xfId="4459" xr:uid="{00000000-0005-0000-0000-00004C200000}"/>
    <cellStyle name="Total 2 7 11" xfId="2238" xr:uid="{00000000-0005-0000-0000-00004D200000}"/>
    <cellStyle name="Total 2 7 11 2" xfId="6739" xr:uid="{00000000-0005-0000-0000-00004E200000}"/>
    <cellStyle name="Total 2 7 11 3" xfId="8636" xr:uid="{00000000-0005-0000-0000-00004F200000}"/>
    <cellStyle name="Total 2 7 11 4" xfId="4460" xr:uid="{00000000-0005-0000-0000-000050200000}"/>
    <cellStyle name="Total 2 7 12" xfId="2239" xr:uid="{00000000-0005-0000-0000-000051200000}"/>
    <cellStyle name="Total 2 7 12 2" xfId="6740" xr:uid="{00000000-0005-0000-0000-000052200000}"/>
    <cellStyle name="Total 2 7 12 3" xfId="8637" xr:uid="{00000000-0005-0000-0000-000053200000}"/>
    <cellStyle name="Total 2 7 12 4" xfId="4461" xr:uid="{00000000-0005-0000-0000-000054200000}"/>
    <cellStyle name="Total 2 7 13" xfId="2240" xr:uid="{00000000-0005-0000-0000-000055200000}"/>
    <cellStyle name="Total 2 7 13 2" xfId="6741" xr:uid="{00000000-0005-0000-0000-000056200000}"/>
    <cellStyle name="Total 2 7 13 3" xfId="8638" xr:uid="{00000000-0005-0000-0000-000057200000}"/>
    <cellStyle name="Total 2 7 13 4" xfId="4462" xr:uid="{00000000-0005-0000-0000-000058200000}"/>
    <cellStyle name="Total 2 7 14" xfId="2241" xr:uid="{00000000-0005-0000-0000-000059200000}"/>
    <cellStyle name="Total 2 7 14 2" xfId="6742" xr:uid="{00000000-0005-0000-0000-00005A200000}"/>
    <cellStyle name="Total 2 7 14 3" xfId="8639" xr:uid="{00000000-0005-0000-0000-00005B200000}"/>
    <cellStyle name="Total 2 7 14 4" xfId="4463" xr:uid="{00000000-0005-0000-0000-00005C200000}"/>
    <cellStyle name="Total 2 7 15" xfId="2242" xr:uid="{00000000-0005-0000-0000-00005D200000}"/>
    <cellStyle name="Total 2 7 15 2" xfId="6743" xr:uid="{00000000-0005-0000-0000-00005E200000}"/>
    <cellStyle name="Total 2 7 15 3" xfId="8640" xr:uid="{00000000-0005-0000-0000-00005F200000}"/>
    <cellStyle name="Total 2 7 15 4" xfId="4464" xr:uid="{00000000-0005-0000-0000-000060200000}"/>
    <cellStyle name="Total 2 7 16" xfId="2243" xr:uid="{00000000-0005-0000-0000-000061200000}"/>
    <cellStyle name="Total 2 7 16 2" xfId="6744" xr:uid="{00000000-0005-0000-0000-000062200000}"/>
    <cellStyle name="Total 2 7 16 3" xfId="8641" xr:uid="{00000000-0005-0000-0000-000063200000}"/>
    <cellStyle name="Total 2 7 16 4" xfId="4465" xr:uid="{00000000-0005-0000-0000-000064200000}"/>
    <cellStyle name="Total 2 7 17" xfId="2244" xr:uid="{00000000-0005-0000-0000-000065200000}"/>
    <cellStyle name="Total 2 7 17 2" xfId="6745" xr:uid="{00000000-0005-0000-0000-000066200000}"/>
    <cellStyle name="Total 2 7 17 3" xfId="8642" xr:uid="{00000000-0005-0000-0000-000067200000}"/>
    <cellStyle name="Total 2 7 17 4" xfId="4466" xr:uid="{00000000-0005-0000-0000-000068200000}"/>
    <cellStyle name="Total 2 7 18" xfId="2245" xr:uid="{00000000-0005-0000-0000-000069200000}"/>
    <cellStyle name="Total 2 7 18 2" xfId="6746" xr:uid="{00000000-0005-0000-0000-00006A200000}"/>
    <cellStyle name="Total 2 7 18 3" xfId="8643" xr:uid="{00000000-0005-0000-0000-00006B200000}"/>
    <cellStyle name="Total 2 7 18 4" xfId="4467" xr:uid="{00000000-0005-0000-0000-00006C200000}"/>
    <cellStyle name="Total 2 7 19" xfId="2246" xr:uid="{00000000-0005-0000-0000-00006D200000}"/>
    <cellStyle name="Total 2 7 19 2" xfId="6747" xr:uid="{00000000-0005-0000-0000-00006E200000}"/>
    <cellStyle name="Total 2 7 19 3" xfId="8644" xr:uid="{00000000-0005-0000-0000-00006F200000}"/>
    <cellStyle name="Total 2 7 19 4" xfId="4468" xr:uid="{00000000-0005-0000-0000-000070200000}"/>
    <cellStyle name="Total 2 7 2" xfId="2247" xr:uid="{00000000-0005-0000-0000-000071200000}"/>
    <cellStyle name="Total 2 7 2 2" xfId="6748" xr:uid="{00000000-0005-0000-0000-000072200000}"/>
    <cellStyle name="Total 2 7 2 3" xfId="8645" xr:uid="{00000000-0005-0000-0000-000073200000}"/>
    <cellStyle name="Total 2 7 2 4" xfId="4469" xr:uid="{00000000-0005-0000-0000-000074200000}"/>
    <cellStyle name="Total 2 7 20" xfId="2248" xr:uid="{00000000-0005-0000-0000-000075200000}"/>
    <cellStyle name="Total 2 7 20 2" xfId="6749" xr:uid="{00000000-0005-0000-0000-000076200000}"/>
    <cellStyle name="Total 2 7 20 3" xfId="8646" xr:uid="{00000000-0005-0000-0000-000077200000}"/>
    <cellStyle name="Total 2 7 20 4" xfId="4470" xr:uid="{00000000-0005-0000-0000-000078200000}"/>
    <cellStyle name="Total 2 7 21" xfId="2249" xr:uid="{00000000-0005-0000-0000-000079200000}"/>
    <cellStyle name="Total 2 7 21 2" xfId="6750" xr:uid="{00000000-0005-0000-0000-00007A200000}"/>
    <cellStyle name="Total 2 7 21 3" xfId="8647" xr:uid="{00000000-0005-0000-0000-00007B200000}"/>
    <cellStyle name="Total 2 7 21 4" xfId="4471" xr:uid="{00000000-0005-0000-0000-00007C200000}"/>
    <cellStyle name="Total 2 7 22" xfId="2250" xr:uid="{00000000-0005-0000-0000-00007D200000}"/>
    <cellStyle name="Total 2 7 22 2" xfId="6751" xr:uid="{00000000-0005-0000-0000-00007E200000}"/>
    <cellStyle name="Total 2 7 22 3" xfId="8648" xr:uid="{00000000-0005-0000-0000-00007F200000}"/>
    <cellStyle name="Total 2 7 22 4" xfId="4472" xr:uid="{00000000-0005-0000-0000-000080200000}"/>
    <cellStyle name="Total 2 7 23" xfId="2251" xr:uid="{00000000-0005-0000-0000-000081200000}"/>
    <cellStyle name="Total 2 7 23 2" xfId="6752" xr:uid="{00000000-0005-0000-0000-000082200000}"/>
    <cellStyle name="Total 2 7 23 3" xfId="8649" xr:uid="{00000000-0005-0000-0000-000083200000}"/>
    <cellStyle name="Total 2 7 23 4" xfId="4473" xr:uid="{00000000-0005-0000-0000-000084200000}"/>
    <cellStyle name="Total 2 7 24" xfId="6737" xr:uid="{00000000-0005-0000-0000-000085200000}"/>
    <cellStyle name="Total 2 7 25" xfId="8634" xr:uid="{00000000-0005-0000-0000-000086200000}"/>
    <cellStyle name="Total 2 7 26" xfId="4458" xr:uid="{00000000-0005-0000-0000-000087200000}"/>
    <cellStyle name="Total 2 7 3" xfId="2252" xr:uid="{00000000-0005-0000-0000-000088200000}"/>
    <cellStyle name="Total 2 7 3 2" xfId="6753" xr:uid="{00000000-0005-0000-0000-000089200000}"/>
    <cellStyle name="Total 2 7 3 3" xfId="8650" xr:uid="{00000000-0005-0000-0000-00008A200000}"/>
    <cellStyle name="Total 2 7 3 4" xfId="4474" xr:uid="{00000000-0005-0000-0000-00008B200000}"/>
    <cellStyle name="Total 2 7 4" xfId="2253" xr:uid="{00000000-0005-0000-0000-00008C200000}"/>
    <cellStyle name="Total 2 7 4 2" xfId="6754" xr:uid="{00000000-0005-0000-0000-00008D200000}"/>
    <cellStyle name="Total 2 7 4 3" xfId="8651" xr:uid="{00000000-0005-0000-0000-00008E200000}"/>
    <cellStyle name="Total 2 7 4 4" xfId="4475" xr:uid="{00000000-0005-0000-0000-00008F200000}"/>
    <cellStyle name="Total 2 7 5" xfId="2254" xr:uid="{00000000-0005-0000-0000-000090200000}"/>
    <cellStyle name="Total 2 7 5 2" xfId="6755" xr:uid="{00000000-0005-0000-0000-000091200000}"/>
    <cellStyle name="Total 2 7 5 3" xfId="8652" xr:uid="{00000000-0005-0000-0000-000092200000}"/>
    <cellStyle name="Total 2 7 5 4" xfId="4476" xr:uid="{00000000-0005-0000-0000-000093200000}"/>
    <cellStyle name="Total 2 7 6" xfId="2255" xr:uid="{00000000-0005-0000-0000-000094200000}"/>
    <cellStyle name="Total 2 7 6 2" xfId="6756" xr:uid="{00000000-0005-0000-0000-000095200000}"/>
    <cellStyle name="Total 2 7 6 3" xfId="8653" xr:uid="{00000000-0005-0000-0000-000096200000}"/>
    <cellStyle name="Total 2 7 6 4" xfId="4477" xr:uid="{00000000-0005-0000-0000-000097200000}"/>
    <cellStyle name="Total 2 7 7" xfId="2256" xr:uid="{00000000-0005-0000-0000-000098200000}"/>
    <cellStyle name="Total 2 7 7 2" xfId="6757" xr:uid="{00000000-0005-0000-0000-000099200000}"/>
    <cellStyle name="Total 2 7 7 3" xfId="8654" xr:uid="{00000000-0005-0000-0000-00009A200000}"/>
    <cellStyle name="Total 2 7 7 4" xfId="4478" xr:uid="{00000000-0005-0000-0000-00009B200000}"/>
    <cellStyle name="Total 2 7 8" xfId="2257" xr:uid="{00000000-0005-0000-0000-00009C200000}"/>
    <cellStyle name="Total 2 7 8 2" xfId="6758" xr:uid="{00000000-0005-0000-0000-00009D200000}"/>
    <cellStyle name="Total 2 7 8 3" xfId="8655" xr:uid="{00000000-0005-0000-0000-00009E200000}"/>
    <cellStyle name="Total 2 7 8 4" xfId="4479" xr:uid="{00000000-0005-0000-0000-00009F200000}"/>
    <cellStyle name="Total 2 7 9" xfId="2258" xr:uid="{00000000-0005-0000-0000-0000A0200000}"/>
    <cellStyle name="Total 2 7 9 2" xfId="6759" xr:uid="{00000000-0005-0000-0000-0000A1200000}"/>
    <cellStyle name="Total 2 7 9 3" xfId="8656" xr:uid="{00000000-0005-0000-0000-0000A2200000}"/>
    <cellStyle name="Total 2 7 9 4" xfId="4480" xr:uid="{00000000-0005-0000-0000-0000A3200000}"/>
    <cellStyle name="Total 2 8" xfId="2259" xr:uid="{00000000-0005-0000-0000-0000A4200000}"/>
    <cellStyle name="Total 2 8 10" xfId="2260" xr:uid="{00000000-0005-0000-0000-0000A5200000}"/>
    <cellStyle name="Total 2 8 10 2" xfId="6761" xr:uid="{00000000-0005-0000-0000-0000A6200000}"/>
    <cellStyle name="Total 2 8 10 3" xfId="8658" xr:uid="{00000000-0005-0000-0000-0000A7200000}"/>
    <cellStyle name="Total 2 8 10 4" xfId="4482" xr:uid="{00000000-0005-0000-0000-0000A8200000}"/>
    <cellStyle name="Total 2 8 11" xfId="2261" xr:uid="{00000000-0005-0000-0000-0000A9200000}"/>
    <cellStyle name="Total 2 8 11 2" xfId="6762" xr:uid="{00000000-0005-0000-0000-0000AA200000}"/>
    <cellStyle name="Total 2 8 11 3" xfId="8659" xr:uid="{00000000-0005-0000-0000-0000AB200000}"/>
    <cellStyle name="Total 2 8 11 4" xfId="4483" xr:uid="{00000000-0005-0000-0000-0000AC200000}"/>
    <cellStyle name="Total 2 8 12" xfId="2262" xr:uid="{00000000-0005-0000-0000-0000AD200000}"/>
    <cellStyle name="Total 2 8 12 2" xfId="6763" xr:uid="{00000000-0005-0000-0000-0000AE200000}"/>
    <cellStyle name="Total 2 8 12 3" xfId="8660" xr:uid="{00000000-0005-0000-0000-0000AF200000}"/>
    <cellStyle name="Total 2 8 12 4" xfId="4484" xr:uid="{00000000-0005-0000-0000-0000B0200000}"/>
    <cellStyle name="Total 2 8 13" xfId="2263" xr:uid="{00000000-0005-0000-0000-0000B1200000}"/>
    <cellStyle name="Total 2 8 13 2" xfId="6764" xr:uid="{00000000-0005-0000-0000-0000B2200000}"/>
    <cellStyle name="Total 2 8 13 3" xfId="8661" xr:uid="{00000000-0005-0000-0000-0000B3200000}"/>
    <cellStyle name="Total 2 8 13 4" xfId="4485" xr:uid="{00000000-0005-0000-0000-0000B4200000}"/>
    <cellStyle name="Total 2 8 14" xfId="2264" xr:uid="{00000000-0005-0000-0000-0000B5200000}"/>
    <cellStyle name="Total 2 8 14 2" xfId="6765" xr:uid="{00000000-0005-0000-0000-0000B6200000}"/>
    <cellStyle name="Total 2 8 14 3" xfId="8662" xr:uid="{00000000-0005-0000-0000-0000B7200000}"/>
    <cellStyle name="Total 2 8 14 4" xfId="4486" xr:uid="{00000000-0005-0000-0000-0000B8200000}"/>
    <cellStyle name="Total 2 8 15" xfId="2265" xr:uid="{00000000-0005-0000-0000-0000B9200000}"/>
    <cellStyle name="Total 2 8 15 2" xfId="6766" xr:uid="{00000000-0005-0000-0000-0000BA200000}"/>
    <cellStyle name="Total 2 8 15 3" xfId="8663" xr:uid="{00000000-0005-0000-0000-0000BB200000}"/>
    <cellStyle name="Total 2 8 15 4" xfId="4487" xr:uid="{00000000-0005-0000-0000-0000BC200000}"/>
    <cellStyle name="Total 2 8 16" xfId="2266" xr:uid="{00000000-0005-0000-0000-0000BD200000}"/>
    <cellStyle name="Total 2 8 16 2" xfId="6767" xr:uid="{00000000-0005-0000-0000-0000BE200000}"/>
    <cellStyle name="Total 2 8 16 3" xfId="8664" xr:uid="{00000000-0005-0000-0000-0000BF200000}"/>
    <cellStyle name="Total 2 8 16 4" xfId="4488" xr:uid="{00000000-0005-0000-0000-0000C0200000}"/>
    <cellStyle name="Total 2 8 17" xfId="2267" xr:uid="{00000000-0005-0000-0000-0000C1200000}"/>
    <cellStyle name="Total 2 8 17 2" xfId="6768" xr:uid="{00000000-0005-0000-0000-0000C2200000}"/>
    <cellStyle name="Total 2 8 17 3" xfId="8665" xr:uid="{00000000-0005-0000-0000-0000C3200000}"/>
    <cellStyle name="Total 2 8 17 4" xfId="4489" xr:uid="{00000000-0005-0000-0000-0000C4200000}"/>
    <cellStyle name="Total 2 8 18" xfId="2268" xr:uid="{00000000-0005-0000-0000-0000C5200000}"/>
    <cellStyle name="Total 2 8 18 2" xfId="6769" xr:uid="{00000000-0005-0000-0000-0000C6200000}"/>
    <cellStyle name="Total 2 8 18 3" xfId="8666" xr:uid="{00000000-0005-0000-0000-0000C7200000}"/>
    <cellStyle name="Total 2 8 18 4" xfId="4490" xr:uid="{00000000-0005-0000-0000-0000C8200000}"/>
    <cellStyle name="Total 2 8 19" xfId="2269" xr:uid="{00000000-0005-0000-0000-0000C9200000}"/>
    <cellStyle name="Total 2 8 19 2" xfId="6770" xr:uid="{00000000-0005-0000-0000-0000CA200000}"/>
    <cellStyle name="Total 2 8 19 3" xfId="8667" xr:uid="{00000000-0005-0000-0000-0000CB200000}"/>
    <cellStyle name="Total 2 8 19 4" xfId="4491" xr:uid="{00000000-0005-0000-0000-0000CC200000}"/>
    <cellStyle name="Total 2 8 2" xfId="2270" xr:uid="{00000000-0005-0000-0000-0000CD200000}"/>
    <cellStyle name="Total 2 8 2 2" xfId="6771" xr:uid="{00000000-0005-0000-0000-0000CE200000}"/>
    <cellStyle name="Total 2 8 2 3" xfId="8668" xr:uid="{00000000-0005-0000-0000-0000CF200000}"/>
    <cellStyle name="Total 2 8 2 4" xfId="4492" xr:uid="{00000000-0005-0000-0000-0000D0200000}"/>
    <cellStyle name="Total 2 8 20" xfId="2271" xr:uid="{00000000-0005-0000-0000-0000D1200000}"/>
    <cellStyle name="Total 2 8 20 2" xfId="6772" xr:uid="{00000000-0005-0000-0000-0000D2200000}"/>
    <cellStyle name="Total 2 8 20 3" xfId="8669" xr:uid="{00000000-0005-0000-0000-0000D3200000}"/>
    <cellStyle name="Total 2 8 20 4" xfId="4493" xr:uid="{00000000-0005-0000-0000-0000D4200000}"/>
    <cellStyle name="Total 2 8 21" xfId="2272" xr:uid="{00000000-0005-0000-0000-0000D5200000}"/>
    <cellStyle name="Total 2 8 21 2" xfId="6773" xr:uid="{00000000-0005-0000-0000-0000D6200000}"/>
    <cellStyle name="Total 2 8 21 3" xfId="8670" xr:uid="{00000000-0005-0000-0000-0000D7200000}"/>
    <cellStyle name="Total 2 8 21 4" xfId="4494" xr:uid="{00000000-0005-0000-0000-0000D8200000}"/>
    <cellStyle name="Total 2 8 22" xfId="2273" xr:uid="{00000000-0005-0000-0000-0000D9200000}"/>
    <cellStyle name="Total 2 8 22 2" xfId="6774" xr:uid="{00000000-0005-0000-0000-0000DA200000}"/>
    <cellStyle name="Total 2 8 22 3" xfId="8671" xr:uid="{00000000-0005-0000-0000-0000DB200000}"/>
    <cellStyle name="Total 2 8 22 4" xfId="4495" xr:uid="{00000000-0005-0000-0000-0000DC200000}"/>
    <cellStyle name="Total 2 8 23" xfId="2274" xr:uid="{00000000-0005-0000-0000-0000DD200000}"/>
    <cellStyle name="Total 2 8 23 2" xfId="6775" xr:uid="{00000000-0005-0000-0000-0000DE200000}"/>
    <cellStyle name="Total 2 8 23 3" xfId="8672" xr:uid="{00000000-0005-0000-0000-0000DF200000}"/>
    <cellStyle name="Total 2 8 23 4" xfId="4496" xr:uid="{00000000-0005-0000-0000-0000E0200000}"/>
    <cellStyle name="Total 2 8 24" xfId="6760" xr:uid="{00000000-0005-0000-0000-0000E1200000}"/>
    <cellStyle name="Total 2 8 25" xfId="8657" xr:uid="{00000000-0005-0000-0000-0000E2200000}"/>
    <cellStyle name="Total 2 8 26" xfId="4481" xr:uid="{00000000-0005-0000-0000-0000E3200000}"/>
    <cellStyle name="Total 2 8 3" xfId="2275" xr:uid="{00000000-0005-0000-0000-0000E4200000}"/>
    <cellStyle name="Total 2 8 3 2" xfId="6776" xr:uid="{00000000-0005-0000-0000-0000E5200000}"/>
    <cellStyle name="Total 2 8 3 3" xfId="8673" xr:uid="{00000000-0005-0000-0000-0000E6200000}"/>
    <cellStyle name="Total 2 8 3 4" xfId="4497" xr:uid="{00000000-0005-0000-0000-0000E7200000}"/>
    <cellStyle name="Total 2 8 4" xfId="2276" xr:uid="{00000000-0005-0000-0000-0000E8200000}"/>
    <cellStyle name="Total 2 8 4 2" xfId="6777" xr:uid="{00000000-0005-0000-0000-0000E9200000}"/>
    <cellStyle name="Total 2 8 4 3" xfId="8674" xr:uid="{00000000-0005-0000-0000-0000EA200000}"/>
    <cellStyle name="Total 2 8 4 4" xfId="4498" xr:uid="{00000000-0005-0000-0000-0000EB200000}"/>
    <cellStyle name="Total 2 8 5" xfId="2277" xr:uid="{00000000-0005-0000-0000-0000EC200000}"/>
    <cellStyle name="Total 2 8 5 2" xfId="6778" xr:uid="{00000000-0005-0000-0000-0000ED200000}"/>
    <cellStyle name="Total 2 8 5 3" xfId="8675" xr:uid="{00000000-0005-0000-0000-0000EE200000}"/>
    <cellStyle name="Total 2 8 5 4" xfId="4499" xr:uid="{00000000-0005-0000-0000-0000EF200000}"/>
    <cellStyle name="Total 2 8 6" xfId="2278" xr:uid="{00000000-0005-0000-0000-0000F0200000}"/>
    <cellStyle name="Total 2 8 6 2" xfId="6779" xr:uid="{00000000-0005-0000-0000-0000F1200000}"/>
    <cellStyle name="Total 2 8 6 3" xfId="8676" xr:uid="{00000000-0005-0000-0000-0000F2200000}"/>
    <cellStyle name="Total 2 8 6 4" xfId="4500" xr:uid="{00000000-0005-0000-0000-0000F3200000}"/>
    <cellStyle name="Total 2 8 7" xfId="2279" xr:uid="{00000000-0005-0000-0000-0000F4200000}"/>
    <cellStyle name="Total 2 8 7 2" xfId="6780" xr:uid="{00000000-0005-0000-0000-0000F5200000}"/>
    <cellStyle name="Total 2 8 7 3" xfId="8677" xr:uid="{00000000-0005-0000-0000-0000F6200000}"/>
    <cellStyle name="Total 2 8 7 4" xfId="4501" xr:uid="{00000000-0005-0000-0000-0000F7200000}"/>
    <cellStyle name="Total 2 8 8" xfId="2280" xr:uid="{00000000-0005-0000-0000-0000F8200000}"/>
    <cellStyle name="Total 2 8 8 2" xfId="6781" xr:uid="{00000000-0005-0000-0000-0000F9200000}"/>
    <cellStyle name="Total 2 8 8 3" xfId="8678" xr:uid="{00000000-0005-0000-0000-0000FA200000}"/>
    <cellStyle name="Total 2 8 8 4" xfId="4502" xr:uid="{00000000-0005-0000-0000-0000FB200000}"/>
    <cellStyle name="Total 2 8 9" xfId="2281" xr:uid="{00000000-0005-0000-0000-0000FC200000}"/>
    <cellStyle name="Total 2 8 9 2" xfId="6782" xr:uid="{00000000-0005-0000-0000-0000FD200000}"/>
    <cellStyle name="Total 2 8 9 3" xfId="8679" xr:uid="{00000000-0005-0000-0000-0000FE200000}"/>
    <cellStyle name="Total 2 8 9 4" xfId="4503" xr:uid="{00000000-0005-0000-0000-0000FF200000}"/>
    <cellStyle name="Total 2 9" xfId="2282" xr:uid="{00000000-0005-0000-0000-000000210000}"/>
    <cellStyle name="Total 2 9 10" xfId="2283" xr:uid="{00000000-0005-0000-0000-000001210000}"/>
    <cellStyle name="Total 2 9 10 2" xfId="6784" xr:uid="{00000000-0005-0000-0000-000002210000}"/>
    <cellStyle name="Total 2 9 10 3" xfId="8681" xr:uid="{00000000-0005-0000-0000-000003210000}"/>
    <cellStyle name="Total 2 9 10 4" xfId="4505" xr:uid="{00000000-0005-0000-0000-000004210000}"/>
    <cellStyle name="Total 2 9 11" xfId="2284" xr:uid="{00000000-0005-0000-0000-000005210000}"/>
    <cellStyle name="Total 2 9 11 2" xfId="6785" xr:uid="{00000000-0005-0000-0000-000006210000}"/>
    <cellStyle name="Total 2 9 11 3" xfId="8682" xr:uid="{00000000-0005-0000-0000-000007210000}"/>
    <cellStyle name="Total 2 9 11 4" xfId="4506" xr:uid="{00000000-0005-0000-0000-000008210000}"/>
    <cellStyle name="Total 2 9 12" xfId="2285" xr:uid="{00000000-0005-0000-0000-000009210000}"/>
    <cellStyle name="Total 2 9 12 2" xfId="6786" xr:uid="{00000000-0005-0000-0000-00000A210000}"/>
    <cellStyle name="Total 2 9 12 3" xfId="8683" xr:uid="{00000000-0005-0000-0000-00000B210000}"/>
    <cellStyle name="Total 2 9 12 4" xfId="4507" xr:uid="{00000000-0005-0000-0000-00000C210000}"/>
    <cellStyle name="Total 2 9 13" xfId="2286" xr:uid="{00000000-0005-0000-0000-00000D210000}"/>
    <cellStyle name="Total 2 9 13 2" xfId="6787" xr:uid="{00000000-0005-0000-0000-00000E210000}"/>
    <cellStyle name="Total 2 9 13 3" xfId="8684" xr:uid="{00000000-0005-0000-0000-00000F210000}"/>
    <cellStyle name="Total 2 9 13 4" xfId="4508" xr:uid="{00000000-0005-0000-0000-000010210000}"/>
    <cellStyle name="Total 2 9 14" xfId="2287" xr:uid="{00000000-0005-0000-0000-000011210000}"/>
    <cellStyle name="Total 2 9 14 2" xfId="6788" xr:uid="{00000000-0005-0000-0000-000012210000}"/>
    <cellStyle name="Total 2 9 14 3" xfId="8685" xr:uid="{00000000-0005-0000-0000-000013210000}"/>
    <cellStyle name="Total 2 9 14 4" xfId="4509" xr:uid="{00000000-0005-0000-0000-000014210000}"/>
    <cellStyle name="Total 2 9 15" xfId="2288" xr:uid="{00000000-0005-0000-0000-000015210000}"/>
    <cellStyle name="Total 2 9 15 2" xfId="6789" xr:uid="{00000000-0005-0000-0000-000016210000}"/>
    <cellStyle name="Total 2 9 15 3" xfId="8686" xr:uid="{00000000-0005-0000-0000-000017210000}"/>
    <cellStyle name="Total 2 9 15 4" xfId="4510" xr:uid="{00000000-0005-0000-0000-000018210000}"/>
    <cellStyle name="Total 2 9 16" xfId="2289" xr:uid="{00000000-0005-0000-0000-000019210000}"/>
    <cellStyle name="Total 2 9 16 2" xfId="6790" xr:uid="{00000000-0005-0000-0000-00001A210000}"/>
    <cellStyle name="Total 2 9 16 3" xfId="8687" xr:uid="{00000000-0005-0000-0000-00001B210000}"/>
    <cellStyle name="Total 2 9 16 4" xfId="4511" xr:uid="{00000000-0005-0000-0000-00001C210000}"/>
    <cellStyle name="Total 2 9 17" xfId="2290" xr:uid="{00000000-0005-0000-0000-00001D210000}"/>
    <cellStyle name="Total 2 9 17 2" xfId="6791" xr:uid="{00000000-0005-0000-0000-00001E210000}"/>
    <cellStyle name="Total 2 9 17 3" xfId="8688" xr:uid="{00000000-0005-0000-0000-00001F210000}"/>
    <cellStyle name="Total 2 9 17 4" xfId="4512" xr:uid="{00000000-0005-0000-0000-000020210000}"/>
    <cellStyle name="Total 2 9 18" xfId="2291" xr:uid="{00000000-0005-0000-0000-000021210000}"/>
    <cellStyle name="Total 2 9 18 2" xfId="6792" xr:uid="{00000000-0005-0000-0000-000022210000}"/>
    <cellStyle name="Total 2 9 18 3" xfId="8689" xr:uid="{00000000-0005-0000-0000-000023210000}"/>
    <cellStyle name="Total 2 9 18 4" xfId="4513" xr:uid="{00000000-0005-0000-0000-000024210000}"/>
    <cellStyle name="Total 2 9 19" xfId="2292" xr:uid="{00000000-0005-0000-0000-000025210000}"/>
    <cellStyle name="Total 2 9 19 2" xfId="6793" xr:uid="{00000000-0005-0000-0000-000026210000}"/>
    <cellStyle name="Total 2 9 19 3" xfId="8690" xr:uid="{00000000-0005-0000-0000-000027210000}"/>
    <cellStyle name="Total 2 9 19 4" xfId="4514" xr:uid="{00000000-0005-0000-0000-000028210000}"/>
    <cellStyle name="Total 2 9 2" xfId="2293" xr:uid="{00000000-0005-0000-0000-000029210000}"/>
    <cellStyle name="Total 2 9 2 2" xfId="6794" xr:uid="{00000000-0005-0000-0000-00002A210000}"/>
    <cellStyle name="Total 2 9 2 3" xfId="8691" xr:uid="{00000000-0005-0000-0000-00002B210000}"/>
    <cellStyle name="Total 2 9 2 4" xfId="4515" xr:uid="{00000000-0005-0000-0000-00002C210000}"/>
    <cellStyle name="Total 2 9 20" xfId="2294" xr:uid="{00000000-0005-0000-0000-00002D210000}"/>
    <cellStyle name="Total 2 9 20 2" xfId="6795" xr:uid="{00000000-0005-0000-0000-00002E210000}"/>
    <cellStyle name="Total 2 9 20 3" xfId="8692" xr:uid="{00000000-0005-0000-0000-00002F210000}"/>
    <cellStyle name="Total 2 9 20 4" xfId="4516" xr:uid="{00000000-0005-0000-0000-000030210000}"/>
    <cellStyle name="Total 2 9 21" xfId="2295" xr:uid="{00000000-0005-0000-0000-000031210000}"/>
    <cellStyle name="Total 2 9 21 2" xfId="6796" xr:uid="{00000000-0005-0000-0000-000032210000}"/>
    <cellStyle name="Total 2 9 21 3" xfId="8693" xr:uid="{00000000-0005-0000-0000-000033210000}"/>
    <cellStyle name="Total 2 9 21 4" xfId="4517" xr:uid="{00000000-0005-0000-0000-000034210000}"/>
    <cellStyle name="Total 2 9 22" xfId="2296" xr:uid="{00000000-0005-0000-0000-000035210000}"/>
    <cellStyle name="Total 2 9 22 2" xfId="6797" xr:uid="{00000000-0005-0000-0000-000036210000}"/>
    <cellStyle name="Total 2 9 22 3" xfId="8694" xr:uid="{00000000-0005-0000-0000-000037210000}"/>
    <cellStyle name="Total 2 9 22 4" xfId="4518" xr:uid="{00000000-0005-0000-0000-000038210000}"/>
    <cellStyle name="Total 2 9 23" xfId="2297" xr:uid="{00000000-0005-0000-0000-000039210000}"/>
    <cellStyle name="Total 2 9 23 2" xfId="6798" xr:uid="{00000000-0005-0000-0000-00003A210000}"/>
    <cellStyle name="Total 2 9 23 3" xfId="8695" xr:uid="{00000000-0005-0000-0000-00003B210000}"/>
    <cellStyle name="Total 2 9 23 4" xfId="4519" xr:uid="{00000000-0005-0000-0000-00003C210000}"/>
    <cellStyle name="Total 2 9 24" xfId="6783" xr:uid="{00000000-0005-0000-0000-00003D210000}"/>
    <cellStyle name="Total 2 9 25" xfId="8680" xr:uid="{00000000-0005-0000-0000-00003E210000}"/>
    <cellStyle name="Total 2 9 26" xfId="4504" xr:uid="{00000000-0005-0000-0000-00003F210000}"/>
    <cellStyle name="Total 2 9 3" xfId="2298" xr:uid="{00000000-0005-0000-0000-000040210000}"/>
    <cellStyle name="Total 2 9 3 2" xfId="6799" xr:uid="{00000000-0005-0000-0000-000041210000}"/>
    <cellStyle name="Total 2 9 3 3" xfId="8696" xr:uid="{00000000-0005-0000-0000-000042210000}"/>
    <cellStyle name="Total 2 9 3 4" xfId="4520" xr:uid="{00000000-0005-0000-0000-000043210000}"/>
    <cellStyle name="Total 2 9 4" xfId="2299" xr:uid="{00000000-0005-0000-0000-000044210000}"/>
    <cellStyle name="Total 2 9 4 2" xfId="6800" xr:uid="{00000000-0005-0000-0000-000045210000}"/>
    <cellStyle name="Total 2 9 4 3" xfId="8697" xr:uid="{00000000-0005-0000-0000-000046210000}"/>
    <cellStyle name="Total 2 9 4 4" xfId="4521" xr:uid="{00000000-0005-0000-0000-000047210000}"/>
    <cellStyle name="Total 2 9 5" xfId="2300" xr:uid="{00000000-0005-0000-0000-000048210000}"/>
    <cellStyle name="Total 2 9 5 2" xfId="6801" xr:uid="{00000000-0005-0000-0000-000049210000}"/>
    <cellStyle name="Total 2 9 5 3" xfId="8698" xr:uid="{00000000-0005-0000-0000-00004A210000}"/>
    <cellStyle name="Total 2 9 5 4" xfId="4522" xr:uid="{00000000-0005-0000-0000-00004B210000}"/>
    <cellStyle name="Total 2 9 6" xfId="2301" xr:uid="{00000000-0005-0000-0000-00004C210000}"/>
    <cellStyle name="Total 2 9 6 2" xfId="6802" xr:uid="{00000000-0005-0000-0000-00004D210000}"/>
    <cellStyle name="Total 2 9 6 3" xfId="8699" xr:uid="{00000000-0005-0000-0000-00004E210000}"/>
    <cellStyle name="Total 2 9 6 4" xfId="4523" xr:uid="{00000000-0005-0000-0000-00004F210000}"/>
    <cellStyle name="Total 2 9 7" xfId="2302" xr:uid="{00000000-0005-0000-0000-000050210000}"/>
    <cellStyle name="Total 2 9 7 2" xfId="6803" xr:uid="{00000000-0005-0000-0000-000051210000}"/>
    <cellStyle name="Total 2 9 7 3" xfId="8700" xr:uid="{00000000-0005-0000-0000-000052210000}"/>
    <cellStyle name="Total 2 9 7 4" xfId="4524" xr:uid="{00000000-0005-0000-0000-000053210000}"/>
    <cellStyle name="Total 2 9 8" xfId="2303" xr:uid="{00000000-0005-0000-0000-000054210000}"/>
    <cellStyle name="Total 2 9 8 2" xfId="6804" xr:uid="{00000000-0005-0000-0000-000055210000}"/>
    <cellStyle name="Total 2 9 8 3" xfId="8701" xr:uid="{00000000-0005-0000-0000-000056210000}"/>
    <cellStyle name="Total 2 9 8 4" xfId="4525" xr:uid="{00000000-0005-0000-0000-000057210000}"/>
    <cellStyle name="Total 2 9 9" xfId="2304" xr:uid="{00000000-0005-0000-0000-000058210000}"/>
    <cellStyle name="Total 2 9 9 2" xfId="6805" xr:uid="{00000000-0005-0000-0000-000059210000}"/>
    <cellStyle name="Total 2 9 9 3" xfId="8702" xr:uid="{00000000-0005-0000-0000-00005A210000}"/>
    <cellStyle name="Total 2 9 9 4" xfId="4526" xr:uid="{00000000-0005-0000-0000-00005B210000}"/>
    <cellStyle name="Total 3" xfId="6910" xr:uid="{00000000-0005-0000-0000-00005C210000}"/>
    <cellStyle name="Total 4" xfId="4640" xr:uid="{00000000-0005-0000-0000-00005D210000}"/>
    <cellStyle name="Total 5" xfId="6414" xr:uid="{00000000-0005-0000-0000-00005E210000}"/>
    <cellStyle name="Total 6" xfId="2456" xr:uid="{00000000-0005-0000-0000-00005F210000}"/>
    <cellStyle name="Tytuł" xfId="2305" xr:uid="{00000000-0005-0000-0000-000060210000}"/>
    <cellStyle name="UploadThisRowValue" xfId="70" xr:uid="{00000000-0005-0000-0000-000061210000}"/>
    <cellStyle name="Uwaga" xfId="2306" xr:uid="{00000000-0005-0000-0000-000062210000}"/>
    <cellStyle name="Uwaga 10" xfId="2307" xr:uid="{00000000-0005-0000-0000-000063210000}"/>
    <cellStyle name="Uwaga 10 2" xfId="6807" xr:uid="{00000000-0005-0000-0000-000064210000}"/>
    <cellStyle name="Uwaga 10 3" xfId="8704" xr:uid="{00000000-0005-0000-0000-000065210000}"/>
    <cellStyle name="Uwaga 10 4" xfId="4528" xr:uid="{00000000-0005-0000-0000-000066210000}"/>
    <cellStyle name="Uwaga 11" xfId="2308" xr:uid="{00000000-0005-0000-0000-000067210000}"/>
    <cellStyle name="Uwaga 11 2" xfId="6808" xr:uid="{00000000-0005-0000-0000-000068210000}"/>
    <cellStyle name="Uwaga 11 3" xfId="8705" xr:uid="{00000000-0005-0000-0000-000069210000}"/>
    <cellStyle name="Uwaga 11 4" xfId="4529" xr:uid="{00000000-0005-0000-0000-00006A210000}"/>
    <cellStyle name="Uwaga 12" xfId="2309" xr:uid="{00000000-0005-0000-0000-00006B210000}"/>
    <cellStyle name="Uwaga 12 2" xfId="6809" xr:uid="{00000000-0005-0000-0000-00006C210000}"/>
    <cellStyle name="Uwaga 12 3" xfId="8706" xr:uid="{00000000-0005-0000-0000-00006D210000}"/>
    <cellStyle name="Uwaga 12 4" xfId="4530" xr:uid="{00000000-0005-0000-0000-00006E210000}"/>
    <cellStyle name="Uwaga 13" xfId="2310" xr:uid="{00000000-0005-0000-0000-00006F210000}"/>
    <cellStyle name="Uwaga 13 2" xfId="6810" xr:uid="{00000000-0005-0000-0000-000070210000}"/>
    <cellStyle name="Uwaga 13 3" xfId="8707" xr:uid="{00000000-0005-0000-0000-000071210000}"/>
    <cellStyle name="Uwaga 13 4" xfId="4531" xr:uid="{00000000-0005-0000-0000-000072210000}"/>
    <cellStyle name="Uwaga 14" xfId="2311" xr:uid="{00000000-0005-0000-0000-000073210000}"/>
    <cellStyle name="Uwaga 14 2" xfId="6811" xr:uid="{00000000-0005-0000-0000-000074210000}"/>
    <cellStyle name="Uwaga 14 3" xfId="8708" xr:uid="{00000000-0005-0000-0000-000075210000}"/>
    <cellStyle name="Uwaga 14 4" xfId="4532" xr:uid="{00000000-0005-0000-0000-000076210000}"/>
    <cellStyle name="Uwaga 15" xfId="2312" xr:uid="{00000000-0005-0000-0000-000077210000}"/>
    <cellStyle name="Uwaga 15 2" xfId="6812" xr:uid="{00000000-0005-0000-0000-000078210000}"/>
    <cellStyle name="Uwaga 15 3" xfId="8709" xr:uid="{00000000-0005-0000-0000-000079210000}"/>
    <cellStyle name="Uwaga 15 4" xfId="4533" xr:uid="{00000000-0005-0000-0000-00007A210000}"/>
    <cellStyle name="Uwaga 16" xfId="2313" xr:uid="{00000000-0005-0000-0000-00007B210000}"/>
    <cellStyle name="Uwaga 16 2" xfId="6813" xr:uid="{00000000-0005-0000-0000-00007C210000}"/>
    <cellStyle name="Uwaga 16 3" xfId="8710" xr:uid="{00000000-0005-0000-0000-00007D210000}"/>
    <cellStyle name="Uwaga 16 4" xfId="4534" xr:uid="{00000000-0005-0000-0000-00007E210000}"/>
    <cellStyle name="Uwaga 17" xfId="2314" xr:uid="{00000000-0005-0000-0000-00007F210000}"/>
    <cellStyle name="Uwaga 17 2" xfId="6814" xr:uid="{00000000-0005-0000-0000-000080210000}"/>
    <cellStyle name="Uwaga 17 3" xfId="8711" xr:uid="{00000000-0005-0000-0000-000081210000}"/>
    <cellStyle name="Uwaga 17 4" xfId="4535" xr:uid="{00000000-0005-0000-0000-000082210000}"/>
    <cellStyle name="Uwaga 18" xfId="2315" xr:uid="{00000000-0005-0000-0000-000083210000}"/>
    <cellStyle name="Uwaga 18 2" xfId="6815" xr:uid="{00000000-0005-0000-0000-000084210000}"/>
    <cellStyle name="Uwaga 18 3" xfId="8712" xr:uid="{00000000-0005-0000-0000-000085210000}"/>
    <cellStyle name="Uwaga 18 4" xfId="4536" xr:uid="{00000000-0005-0000-0000-000086210000}"/>
    <cellStyle name="Uwaga 19" xfId="2316" xr:uid="{00000000-0005-0000-0000-000087210000}"/>
    <cellStyle name="Uwaga 19 2" xfId="6816" xr:uid="{00000000-0005-0000-0000-000088210000}"/>
    <cellStyle name="Uwaga 19 3" xfId="8713" xr:uid="{00000000-0005-0000-0000-000089210000}"/>
    <cellStyle name="Uwaga 19 4" xfId="4537" xr:uid="{00000000-0005-0000-0000-00008A210000}"/>
    <cellStyle name="Uwaga 2" xfId="2317" xr:uid="{00000000-0005-0000-0000-00008B210000}"/>
    <cellStyle name="Uwaga 2 10" xfId="2318" xr:uid="{00000000-0005-0000-0000-00008C210000}"/>
    <cellStyle name="Uwaga 2 10 2" xfId="6818" xr:uid="{00000000-0005-0000-0000-00008D210000}"/>
    <cellStyle name="Uwaga 2 10 3" xfId="8715" xr:uid="{00000000-0005-0000-0000-00008E210000}"/>
    <cellStyle name="Uwaga 2 10 4" xfId="4539" xr:uid="{00000000-0005-0000-0000-00008F210000}"/>
    <cellStyle name="Uwaga 2 11" xfId="2319" xr:uid="{00000000-0005-0000-0000-000090210000}"/>
    <cellStyle name="Uwaga 2 11 2" xfId="6819" xr:uid="{00000000-0005-0000-0000-000091210000}"/>
    <cellStyle name="Uwaga 2 11 3" xfId="8716" xr:uid="{00000000-0005-0000-0000-000092210000}"/>
    <cellStyle name="Uwaga 2 11 4" xfId="4540" xr:uid="{00000000-0005-0000-0000-000093210000}"/>
    <cellStyle name="Uwaga 2 12" xfId="2320" xr:uid="{00000000-0005-0000-0000-000094210000}"/>
    <cellStyle name="Uwaga 2 12 2" xfId="6820" xr:uid="{00000000-0005-0000-0000-000095210000}"/>
    <cellStyle name="Uwaga 2 12 3" xfId="8717" xr:uid="{00000000-0005-0000-0000-000096210000}"/>
    <cellStyle name="Uwaga 2 12 4" xfId="4541" xr:uid="{00000000-0005-0000-0000-000097210000}"/>
    <cellStyle name="Uwaga 2 13" xfId="2321" xr:uid="{00000000-0005-0000-0000-000098210000}"/>
    <cellStyle name="Uwaga 2 13 2" xfId="6821" xr:uid="{00000000-0005-0000-0000-000099210000}"/>
    <cellStyle name="Uwaga 2 13 3" xfId="8718" xr:uid="{00000000-0005-0000-0000-00009A210000}"/>
    <cellStyle name="Uwaga 2 13 4" xfId="4542" xr:uid="{00000000-0005-0000-0000-00009B210000}"/>
    <cellStyle name="Uwaga 2 14" xfId="2322" xr:uid="{00000000-0005-0000-0000-00009C210000}"/>
    <cellStyle name="Uwaga 2 14 2" xfId="6822" xr:uid="{00000000-0005-0000-0000-00009D210000}"/>
    <cellStyle name="Uwaga 2 14 3" xfId="8719" xr:uid="{00000000-0005-0000-0000-00009E210000}"/>
    <cellStyle name="Uwaga 2 14 4" xfId="4543" xr:uid="{00000000-0005-0000-0000-00009F210000}"/>
    <cellStyle name="Uwaga 2 15" xfId="2323" xr:uid="{00000000-0005-0000-0000-0000A0210000}"/>
    <cellStyle name="Uwaga 2 15 2" xfId="6823" xr:uid="{00000000-0005-0000-0000-0000A1210000}"/>
    <cellStyle name="Uwaga 2 15 3" xfId="8720" xr:uid="{00000000-0005-0000-0000-0000A2210000}"/>
    <cellStyle name="Uwaga 2 15 4" xfId="4544" xr:uid="{00000000-0005-0000-0000-0000A3210000}"/>
    <cellStyle name="Uwaga 2 16" xfId="2324" xr:uid="{00000000-0005-0000-0000-0000A4210000}"/>
    <cellStyle name="Uwaga 2 16 2" xfId="6824" xr:uid="{00000000-0005-0000-0000-0000A5210000}"/>
    <cellStyle name="Uwaga 2 16 3" xfId="8721" xr:uid="{00000000-0005-0000-0000-0000A6210000}"/>
    <cellStyle name="Uwaga 2 16 4" xfId="4545" xr:uid="{00000000-0005-0000-0000-0000A7210000}"/>
    <cellStyle name="Uwaga 2 17" xfId="2325" xr:uid="{00000000-0005-0000-0000-0000A8210000}"/>
    <cellStyle name="Uwaga 2 17 2" xfId="6825" xr:uid="{00000000-0005-0000-0000-0000A9210000}"/>
    <cellStyle name="Uwaga 2 17 3" xfId="8722" xr:uid="{00000000-0005-0000-0000-0000AA210000}"/>
    <cellStyle name="Uwaga 2 17 4" xfId="4546" xr:uid="{00000000-0005-0000-0000-0000AB210000}"/>
    <cellStyle name="Uwaga 2 18" xfId="2326" xr:uid="{00000000-0005-0000-0000-0000AC210000}"/>
    <cellStyle name="Uwaga 2 18 2" xfId="6826" xr:uid="{00000000-0005-0000-0000-0000AD210000}"/>
    <cellStyle name="Uwaga 2 18 3" xfId="8723" xr:uid="{00000000-0005-0000-0000-0000AE210000}"/>
    <cellStyle name="Uwaga 2 18 4" xfId="4547" xr:uid="{00000000-0005-0000-0000-0000AF210000}"/>
    <cellStyle name="Uwaga 2 19" xfId="2327" xr:uid="{00000000-0005-0000-0000-0000B0210000}"/>
    <cellStyle name="Uwaga 2 19 2" xfId="6827" xr:uid="{00000000-0005-0000-0000-0000B1210000}"/>
    <cellStyle name="Uwaga 2 19 3" xfId="8724" xr:uid="{00000000-0005-0000-0000-0000B2210000}"/>
    <cellStyle name="Uwaga 2 19 4" xfId="4548" xr:uid="{00000000-0005-0000-0000-0000B3210000}"/>
    <cellStyle name="Uwaga 2 2" xfId="2328" xr:uid="{00000000-0005-0000-0000-0000B4210000}"/>
    <cellStyle name="Uwaga 2 2 2" xfId="6828" xr:uid="{00000000-0005-0000-0000-0000B5210000}"/>
    <cellStyle name="Uwaga 2 2 3" xfId="8725" xr:uid="{00000000-0005-0000-0000-0000B6210000}"/>
    <cellStyle name="Uwaga 2 2 4" xfId="4549" xr:uid="{00000000-0005-0000-0000-0000B7210000}"/>
    <cellStyle name="Uwaga 2 20" xfId="2329" xr:uid="{00000000-0005-0000-0000-0000B8210000}"/>
    <cellStyle name="Uwaga 2 20 2" xfId="6829" xr:uid="{00000000-0005-0000-0000-0000B9210000}"/>
    <cellStyle name="Uwaga 2 20 3" xfId="8726" xr:uid="{00000000-0005-0000-0000-0000BA210000}"/>
    <cellStyle name="Uwaga 2 20 4" xfId="4550" xr:uid="{00000000-0005-0000-0000-0000BB210000}"/>
    <cellStyle name="Uwaga 2 21" xfId="2330" xr:uid="{00000000-0005-0000-0000-0000BC210000}"/>
    <cellStyle name="Uwaga 2 21 2" xfId="6830" xr:uid="{00000000-0005-0000-0000-0000BD210000}"/>
    <cellStyle name="Uwaga 2 21 3" xfId="8727" xr:uid="{00000000-0005-0000-0000-0000BE210000}"/>
    <cellStyle name="Uwaga 2 21 4" xfId="4551" xr:uid="{00000000-0005-0000-0000-0000BF210000}"/>
    <cellStyle name="Uwaga 2 22" xfId="2331" xr:uid="{00000000-0005-0000-0000-0000C0210000}"/>
    <cellStyle name="Uwaga 2 22 2" xfId="6831" xr:uid="{00000000-0005-0000-0000-0000C1210000}"/>
    <cellStyle name="Uwaga 2 22 3" xfId="8728" xr:uid="{00000000-0005-0000-0000-0000C2210000}"/>
    <cellStyle name="Uwaga 2 22 4" xfId="4552" xr:uid="{00000000-0005-0000-0000-0000C3210000}"/>
    <cellStyle name="Uwaga 2 23" xfId="2332" xr:uid="{00000000-0005-0000-0000-0000C4210000}"/>
    <cellStyle name="Uwaga 2 23 2" xfId="6832" xr:uid="{00000000-0005-0000-0000-0000C5210000}"/>
    <cellStyle name="Uwaga 2 23 3" xfId="8729" xr:uid="{00000000-0005-0000-0000-0000C6210000}"/>
    <cellStyle name="Uwaga 2 23 4" xfId="4553" xr:uid="{00000000-0005-0000-0000-0000C7210000}"/>
    <cellStyle name="Uwaga 2 24" xfId="6817" xr:uid="{00000000-0005-0000-0000-0000C8210000}"/>
    <cellStyle name="Uwaga 2 25" xfId="8714" xr:uid="{00000000-0005-0000-0000-0000C9210000}"/>
    <cellStyle name="Uwaga 2 26" xfId="4538" xr:uid="{00000000-0005-0000-0000-0000CA210000}"/>
    <cellStyle name="Uwaga 2 3" xfId="2333" xr:uid="{00000000-0005-0000-0000-0000CB210000}"/>
    <cellStyle name="Uwaga 2 3 2" xfId="6833" xr:uid="{00000000-0005-0000-0000-0000CC210000}"/>
    <cellStyle name="Uwaga 2 3 3" xfId="8730" xr:uid="{00000000-0005-0000-0000-0000CD210000}"/>
    <cellStyle name="Uwaga 2 3 4" xfId="4554" xr:uid="{00000000-0005-0000-0000-0000CE210000}"/>
    <cellStyle name="Uwaga 2 4" xfId="2334" xr:uid="{00000000-0005-0000-0000-0000CF210000}"/>
    <cellStyle name="Uwaga 2 4 2" xfId="6834" xr:uid="{00000000-0005-0000-0000-0000D0210000}"/>
    <cellStyle name="Uwaga 2 4 3" xfId="8731" xr:uid="{00000000-0005-0000-0000-0000D1210000}"/>
    <cellStyle name="Uwaga 2 4 4" xfId="4555" xr:uid="{00000000-0005-0000-0000-0000D2210000}"/>
    <cellStyle name="Uwaga 2 5" xfId="2335" xr:uid="{00000000-0005-0000-0000-0000D3210000}"/>
    <cellStyle name="Uwaga 2 5 2" xfId="6835" xr:uid="{00000000-0005-0000-0000-0000D4210000}"/>
    <cellStyle name="Uwaga 2 5 3" xfId="8732" xr:uid="{00000000-0005-0000-0000-0000D5210000}"/>
    <cellStyle name="Uwaga 2 5 4" xfId="4556" xr:uid="{00000000-0005-0000-0000-0000D6210000}"/>
    <cellStyle name="Uwaga 2 6" xfId="2336" xr:uid="{00000000-0005-0000-0000-0000D7210000}"/>
    <cellStyle name="Uwaga 2 6 2" xfId="6836" xr:uid="{00000000-0005-0000-0000-0000D8210000}"/>
    <cellStyle name="Uwaga 2 6 3" xfId="8733" xr:uid="{00000000-0005-0000-0000-0000D9210000}"/>
    <cellStyle name="Uwaga 2 6 4" xfId="4557" xr:uid="{00000000-0005-0000-0000-0000DA210000}"/>
    <cellStyle name="Uwaga 2 7" xfId="2337" xr:uid="{00000000-0005-0000-0000-0000DB210000}"/>
    <cellStyle name="Uwaga 2 7 2" xfId="6837" xr:uid="{00000000-0005-0000-0000-0000DC210000}"/>
    <cellStyle name="Uwaga 2 7 3" xfId="8734" xr:uid="{00000000-0005-0000-0000-0000DD210000}"/>
    <cellStyle name="Uwaga 2 7 4" xfId="4558" xr:uid="{00000000-0005-0000-0000-0000DE210000}"/>
    <cellStyle name="Uwaga 2 8" xfId="2338" xr:uid="{00000000-0005-0000-0000-0000DF210000}"/>
    <cellStyle name="Uwaga 2 8 2" xfId="6838" xr:uid="{00000000-0005-0000-0000-0000E0210000}"/>
    <cellStyle name="Uwaga 2 8 3" xfId="8735" xr:uid="{00000000-0005-0000-0000-0000E1210000}"/>
    <cellStyle name="Uwaga 2 8 4" xfId="4559" xr:uid="{00000000-0005-0000-0000-0000E2210000}"/>
    <cellStyle name="Uwaga 2 9" xfId="2339" xr:uid="{00000000-0005-0000-0000-0000E3210000}"/>
    <cellStyle name="Uwaga 2 9 2" xfId="6839" xr:uid="{00000000-0005-0000-0000-0000E4210000}"/>
    <cellStyle name="Uwaga 2 9 3" xfId="8736" xr:uid="{00000000-0005-0000-0000-0000E5210000}"/>
    <cellStyle name="Uwaga 2 9 4" xfId="4560" xr:uid="{00000000-0005-0000-0000-0000E6210000}"/>
    <cellStyle name="Uwaga 20" xfId="2340" xr:uid="{00000000-0005-0000-0000-0000E7210000}"/>
    <cellStyle name="Uwaga 20 2" xfId="6840" xr:uid="{00000000-0005-0000-0000-0000E8210000}"/>
    <cellStyle name="Uwaga 20 3" xfId="8737" xr:uid="{00000000-0005-0000-0000-0000E9210000}"/>
    <cellStyle name="Uwaga 20 4" xfId="4561" xr:uid="{00000000-0005-0000-0000-0000EA210000}"/>
    <cellStyle name="Uwaga 21" xfId="2341" xr:uid="{00000000-0005-0000-0000-0000EB210000}"/>
    <cellStyle name="Uwaga 21 2" xfId="6841" xr:uid="{00000000-0005-0000-0000-0000EC210000}"/>
    <cellStyle name="Uwaga 21 3" xfId="8738" xr:uid="{00000000-0005-0000-0000-0000ED210000}"/>
    <cellStyle name="Uwaga 21 4" xfId="4562" xr:uid="{00000000-0005-0000-0000-0000EE210000}"/>
    <cellStyle name="Uwaga 22" xfId="2342" xr:uid="{00000000-0005-0000-0000-0000EF210000}"/>
    <cellStyle name="Uwaga 22 2" xfId="6842" xr:uid="{00000000-0005-0000-0000-0000F0210000}"/>
    <cellStyle name="Uwaga 22 3" xfId="8739" xr:uid="{00000000-0005-0000-0000-0000F1210000}"/>
    <cellStyle name="Uwaga 22 4" xfId="4563" xr:uid="{00000000-0005-0000-0000-0000F2210000}"/>
    <cellStyle name="Uwaga 23" xfId="2343" xr:uid="{00000000-0005-0000-0000-0000F3210000}"/>
    <cellStyle name="Uwaga 23 2" xfId="6843" xr:uid="{00000000-0005-0000-0000-0000F4210000}"/>
    <cellStyle name="Uwaga 23 3" xfId="8740" xr:uid="{00000000-0005-0000-0000-0000F5210000}"/>
    <cellStyle name="Uwaga 23 4" xfId="4564" xr:uid="{00000000-0005-0000-0000-0000F6210000}"/>
    <cellStyle name="Uwaga 24" xfId="2344" xr:uid="{00000000-0005-0000-0000-0000F7210000}"/>
    <cellStyle name="Uwaga 24 2" xfId="6844" xr:uid="{00000000-0005-0000-0000-0000F8210000}"/>
    <cellStyle name="Uwaga 24 3" xfId="8741" xr:uid="{00000000-0005-0000-0000-0000F9210000}"/>
    <cellStyle name="Uwaga 24 4" xfId="4565" xr:uid="{00000000-0005-0000-0000-0000FA210000}"/>
    <cellStyle name="Uwaga 25" xfId="2345" xr:uid="{00000000-0005-0000-0000-0000FB210000}"/>
    <cellStyle name="Uwaga 25 2" xfId="6845" xr:uid="{00000000-0005-0000-0000-0000FC210000}"/>
    <cellStyle name="Uwaga 25 3" xfId="8742" xr:uid="{00000000-0005-0000-0000-0000FD210000}"/>
    <cellStyle name="Uwaga 25 4" xfId="4566" xr:uid="{00000000-0005-0000-0000-0000FE210000}"/>
    <cellStyle name="Uwaga 26" xfId="6806" xr:uid="{00000000-0005-0000-0000-0000FF210000}"/>
    <cellStyle name="Uwaga 27" xfId="8703" xr:uid="{00000000-0005-0000-0000-000000220000}"/>
    <cellStyle name="Uwaga 28" xfId="4527" xr:uid="{00000000-0005-0000-0000-000001220000}"/>
    <cellStyle name="Uwaga 3" xfId="2346" xr:uid="{00000000-0005-0000-0000-000002220000}"/>
    <cellStyle name="Uwaga 3 10" xfId="2347" xr:uid="{00000000-0005-0000-0000-000003220000}"/>
    <cellStyle name="Uwaga 3 10 2" xfId="6847" xr:uid="{00000000-0005-0000-0000-000004220000}"/>
    <cellStyle name="Uwaga 3 10 3" xfId="8744" xr:uid="{00000000-0005-0000-0000-000005220000}"/>
    <cellStyle name="Uwaga 3 10 4" xfId="4568" xr:uid="{00000000-0005-0000-0000-000006220000}"/>
    <cellStyle name="Uwaga 3 11" xfId="2348" xr:uid="{00000000-0005-0000-0000-000007220000}"/>
    <cellStyle name="Uwaga 3 11 2" xfId="6848" xr:uid="{00000000-0005-0000-0000-000008220000}"/>
    <cellStyle name="Uwaga 3 11 3" xfId="8745" xr:uid="{00000000-0005-0000-0000-000009220000}"/>
    <cellStyle name="Uwaga 3 11 4" xfId="4569" xr:uid="{00000000-0005-0000-0000-00000A220000}"/>
    <cellStyle name="Uwaga 3 12" xfId="2349" xr:uid="{00000000-0005-0000-0000-00000B220000}"/>
    <cellStyle name="Uwaga 3 12 2" xfId="6849" xr:uid="{00000000-0005-0000-0000-00000C220000}"/>
    <cellStyle name="Uwaga 3 12 3" xfId="8746" xr:uid="{00000000-0005-0000-0000-00000D220000}"/>
    <cellStyle name="Uwaga 3 12 4" xfId="4570" xr:uid="{00000000-0005-0000-0000-00000E220000}"/>
    <cellStyle name="Uwaga 3 13" xfId="2350" xr:uid="{00000000-0005-0000-0000-00000F220000}"/>
    <cellStyle name="Uwaga 3 13 2" xfId="6850" xr:uid="{00000000-0005-0000-0000-000010220000}"/>
    <cellStyle name="Uwaga 3 13 3" xfId="8747" xr:uid="{00000000-0005-0000-0000-000011220000}"/>
    <cellStyle name="Uwaga 3 13 4" xfId="4571" xr:uid="{00000000-0005-0000-0000-000012220000}"/>
    <cellStyle name="Uwaga 3 14" xfId="2351" xr:uid="{00000000-0005-0000-0000-000013220000}"/>
    <cellStyle name="Uwaga 3 14 2" xfId="6851" xr:uid="{00000000-0005-0000-0000-000014220000}"/>
    <cellStyle name="Uwaga 3 14 3" xfId="8748" xr:uid="{00000000-0005-0000-0000-000015220000}"/>
    <cellStyle name="Uwaga 3 14 4" xfId="4572" xr:uid="{00000000-0005-0000-0000-000016220000}"/>
    <cellStyle name="Uwaga 3 15" xfId="2352" xr:uid="{00000000-0005-0000-0000-000017220000}"/>
    <cellStyle name="Uwaga 3 15 2" xfId="6852" xr:uid="{00000000-0005-0000-0000-000018220000}"/>
    <cellStyle name="Uwaga 3 15 3" xfId="8749" xr:uid="{00000000-0005-0000-0000-000019220000}"/>
    <cellStyle name="Uwaga 3 15 4" xfId="4573" xr:uid="{00000000-0005-0000-0000-00001A220000}"/>
    <cellStyle name="Uwaga 3 16" xfId="2353" xr:uid="{00000000-0005-0000-0000-00001B220000}"/>
    <cellStyle name="Uwaga 3 16 2" xfId="6853" xr:uid="{00000000-0005-0000-0000-00001C220000}"/>
    <cellStyle name="Uwaga 3 16 3" xfId="8750" xr:uid="{00000000-0005-0000-0000-00001D220000}"/>
    <cellStyle name="Uwaga 3 16 4" xfId="4574" xr:uid="{00000000-0005-0000-0000-00001E220000}"/>
    <cellStyle name="Uwaga 3 17" xfId="2354" xr:uid="{00000000-0005-0000-0000-00001F220000}"/>
    <cellStyle name="Uwaga 3 17 2" xfId="6854" xr:uid="{00000000-0005-0000-0000-000020220000}"/>
    <cellStyle name="Uwaga 3 17 3" xfId="8751" xr:uid="{00000000-0005-0000-0000-000021220000}"/>
    <cellStyle name="Uwaga 3 17 4" xfId="4575" xr:uid="{00000000-0005-0000-0000-000022220000}"/>
    <cellStyle name="Uwaga 3 18" xfId="2355" xr:uid="{00000000-0005-0000-0000-000023220000}"/>
    <cellStyle name="Uwaga 3 18 2" xfId="6855" xr:uid="{00000000-0005-0000-0000-000024220000}"/>
    <cellStyle name="Uwaga 3 18 3" xfId="8752" xr:uid="{00000000-0005-0000-0000-000025220000}"/>
    <cellStyle name="Uwaga 3 18 4" xfId="4576" xr:uid="{00000000-0005-0000-0000-000026220000}"/>
    <cellStyle name="Uwaga 3 19" xfId="2356" xr:uid="{00000000-0005-0000-0000-000027220000}"/>
    <cellStyle name="Uwaga 3 19 2" xfId="6856" xr:uid="{00000000-0005-0000-0000-000028220000}"/>
    <cellStyle name="Uwaga 3 19 3" xfId="8753" xr:uid="{00000000-0005-0000-0000-000029220000}"/>
    <cellStyle name="Uwaga 3 19 4" xfId="4577" xr:uid="{00000000-0005-0000-0000-00002A220000}"/>
    <cellStyle name="Uwaga 3 2" xfId="2357" xr:uid="{00000000-0005-0000-0000-00002B220000}"/>
    <cellStyle name="Uwaga 3 2 2" xfId="6857" xr:uid="{00000000-0005-0000-0000-00002C220000}"/>
    <cellStyle name="Uwaga 3 2 3" xfId="8754" xr:uid="{00000000-0005-0000-0000-00002D220000}"/>
    <cellStyle name="Uwaga 3 2 4" xfId="4578" xr:uid="{00000000-0005-0000-0000-00002E220000}"/>
    <cellStyle name="Uwaga 3 20" xfId="2358" xr:uid="{00000000-0005-0000-0000-00002F220000}"/>
    <cellStyle name="Uwaga 3 20 2" xfId="6858" xr:uid="{00000000-0005-0000-0000-000030220000}"/>
    <cellStyle name="Uwaga 3 20 3" xfId="8755" xr:uid="{00000000-0005-0000-0000-000031220000}"/>
    <cellStyle name="Uwaga 3 20 4" xfId="4579" xr:uid="{00000000-0005-0000-0000-000032220000}"/>
    <cellStyle name="Uwaga 3 21" xfId="2359" xr:uid="{00000000-0005-0000-0000-000033220000}"/>
    <cellStyle name="Uwaga 3 21 2" xfId="6859" xr:uid="{00000000-0005-0000-0000-000034220000}"/>
    <cellStyle name="Uwaga 3 21 3" xfId="8756" xr:uid="{00000000-0005-0000-0000-000035220000}"/>
    <cellStyle name="Uwaga 3 21 4" xfId="4580" xr:uid="{00000000-0005-0000-0000-000036220000}"/>
    <cellStyle name="Uwaga 3 22" xfId="2360" xr:uid="{00000000-0005-0000-0000-000037220000}"/>
    <cellStyle name="Uwaga 3 22 2" xfId="6860" xr:uid="{00000000-0005-0000-0000-000038220000}"/>
    <cellStyle name="Uwaga 3 22 3" xfId="8757" xr:uid="{00000000-0005-0000-0000-000039220000}"/>
    <cellStyle name="Uwaga 3 22 4" xfId="4581" xr:uid="{00000000-0005-0000-0000-00003A220000}"/>
    <cellStyle name="Uwaga 3 23" xfId="2361" xr:uid="{00000000-0005-0000-0000-00003B220000}"/>
    <cellStyle name="Uwaga 3 23 2" xfId="6861" xr:uid="{00000000-0005-0000-0000-00003C220000}"/>
    <cellStyle name="Uwaga 3 23 3" xfId="8758" xr:uid="{00000000-0005-0000-0000-00003D220000}"/>
    <cellStyle name="Uwaga 3 23 4" xfId="4582" xr:uid="{00000000-0005-0000-0000-00003E220000}"/>
    <cellStyle name="Uwaga 3 24" xfId="6846" xr:uid="{00000000-0005-0000-0000-00003F220000}"/>
    <cellStyle name="Uwaga 3 25" xfId="8743" xr:uid="{00000000-0005-0000-0000-000040220000}"/>
    <cellStyle name="Uwaga 3 26" xfId="4567" xr:uid="{00000000-0005-0000-0000-000041220000}"/>
    <cellStyle name="Uwaga 3 3" xfId="2362" xr:uid="{00000000-0005-0000-0000-000042220000}"/>
    <cellStyle name="Uwaga 3 3 2" xfId="6862" xr:uid="{00000000-0005-0000-0000-000043220000}"/>
    <cellStyle name="Uwaga 3 3 3" xfId="8759" xr:uid="{00000000-0005-0000-0000-000044220000}"/>
    <cellStyle name="Uwaga 3 3 4" xfId="4583" xr:uid="{00000000-0005-0000-0000-000045220000}"/>
    <cellStyle name="Uwaga 3 4" xfId="2363" xr:uid="{00000000-0005-0000-0000-000046220000}"/>
    <cellStyle name="Uwaga 3 4 2" xfId="6863" xr:uid="{00000000-0005-0000-0000-000047220000}"/>
    <cellStyle name="Uwaga 3 4 3" xfId="8760" xr:uid="{00000000-0005-0000-0000-000048220000}"/>
    <cellStyle name="Uwaga 3 4 4" xfId="4584" xr:uid="{00000000-0005-0000-0000-000049220000}"/>
    <cellStyle name="Uwaga 3 5" xfId="2364" xr:uid="{00000000-0005-0000-0000-00004A220000}"/>
    <cellStyle name="Uwaga 3 5 2" xfId="6864" xr:uid="{00000000-0005-0000-0000-00004B220000}"/>
    <cellStyle name="Uwaga 3 5 3" xfId="8761" xr:uid="{00000000-0005-0000-0000-00004C220000}"/>
    <cellStyle name="Uwaga 3 5 4" xfId="4585" xr:uid="{00000000-0005-0000-0000-00004D220000}"/>
    <cellStyle name="Uwaga 3 6" xfId="2365" xr:uid="{00000000-0005-0000-0000-00004E220000}"/>
    <cellStyle name="Uwaga 3 6 2" xfId="6865" xr:uid="{00000000-0005-0000-0000-00004F220000}"/>
    <cellStyle name="Uwaga 3 6 3" xfId="8762" xr:uid="{00000000-0005-0000-0000-000050220000}"/>
    <cellStyle name="Uwaga 3 6 4" xfId="4586" xr:uid="{00000000-0005-0000-0000-000051220000}"/>
    <cellStyle name="Uwaga 3 7" xfId="2366" xr:uid="{00000000-0005-0000-0000-000052220000}"/>
    <cellStyle name="Uwaga 3 7 2" xfId="6866" xr:uid="{00000000-0005-0000-0000-000053220000}"/>
    <cellStyle name="Uwaga 3 7 3" xfId="8763" xr:uid="{00000000-0005-0000-0000-000054220000}"/>
    <cellStyle name="Uwaga 3 7 4" xfId="4587" xr:uid="{00000000-0005-0000-0000-000055220000}"/>
    <cellStyle name="Uwaga 3 8" xfId="2367" xr:uid="{00000000-0005-0000-0000-000056220000}"/>
    <cellStyle name="Uwaga 3 8 2" xfId="6867" xr:uid="{00000000-0005-0000-0000-000057220000}"/>
    <cellStyle name="Uwaga 3 8 3" xfId="8764" xr:uid="{00000000-0005-0000-0000-000058220000}"/>
    <cellStyle name="Uwaga 3 8 4" xfId="4588" xr:uid="{00000000-0005-0000-0000-000059220000}"/>
    <cellStyle name="Uwaga 3 9" xfId="2368" xr:uid="{00000000-0005-0000-0000-00005A220000}"/>
    <cellStyle name="Uwaga 3 9 2" xfId="6868" xr:uid="{00000000-0005-0000-0000-00005B220000}"/>
    <cellStyle name="Uwaga 3 9 3" xfId="8765" xr:uid="{00000000-0005-0000-0000-00005C220000}"/>
    <cellStyle name="Uwaga 3 9 4" xfId="4589" xr:uid="{00000000-0005-0000-0000-00005D220000}"/>
    <cellStyle name="Uwaga 4" xfId="2369" xr:uid="{00000000-0005-0000-0000-00005E220000}"/>
    <cellStyle name="Uwaga 4 2" xfId="6869" xr:uid="{00000000-0005-0000-0000-00005F220000}"/>
    <cellStyle name="Uwaga 4 3" xfId="8766" xr:uid="{00000000-0005-0000-0000-000060220000}"/>
    <cellStyle name="Uwaga 4 4" xfId="4590" xr:uid="{00000000-0005-0000-0000-000061220000}"/>
    <cellStyle name="Uwaga 5" xfId="2370" xr:uid="{00000000-0005-0000-0000-000062220000}"/>
    <cellStyle name="Uwaga 5 2" xfId="6870" xr:uid="{00000000-0005-0000-0000-000063220000}"/>
    <cellStyle name="Uwaga 5 3" xfId="8767" xr:uid="{00000000-0005-0000-0000-000064220000}"/>
    <cellStyle name="Uwaga 5 4" xfId="4591" xr:uid="{00000000-0005-0000-0000-000065220000}"/>
    <cellStyle name="Uwaga 6" xfId="2371" xr:uid="{00000000-0005-0000-0000-000066220000}"/>
    <cellStyle name="Uwaga 6 2" xfId="6871" xr:uid="{00000000-0005-0000-0000-000067220000}"/>
    <cellStyle name="Uwaga 6 3" xfId="8768" xr:uid="{00000000-0005-0000-0000-000068220000}"/>
    <cellStyle name="Uwaga 6 4" xfId="4592" xr:uid="{00000000-0005-0000-0000-000069220000}"/>
    <cellStyle name="Uwaga 7" xfId="2372" xr:uid="{00000000-0005-0000-0000-00006A220000}"/>
    <cellStyle name="Uwaga 7 2" xfId="6872" xr:uid="{00000000-0005-0000-0000-00006B220000}"/>
    <cellStyle name="Uwaga 7 3" xfId="8769" xr:uid="{00000000-0005-0000-0000-00006C220000}"/>
    <cellStyle name="Uwaga 7 4" xfId="4593" xr:uid="{00000000-0005-0000-0000-00006D220000}"/>
    <cellStyle name="Uwaga 8" xfId="2373" xr:uid="{00000000-0005-0000-0000-00006E220000}"/>
    <cellStyle name="Uwaga 8 2" xfId="6873" xr:uid="{00000000-0005-0000-0000-00006F220000}"/>
    <cellStyle name="Uwaga 8 3" xfId="8770" xr:uid="{00000000-0005-0000-0000-000070220000}"/>
    <cellStyle name="Uwaga 8 4" xfId="4594" xr:uid="{00000000-0005-0000-0000-000071220000}"/>
    <cellStyle name="Uwaga 9" xfId="2374" xr:uid="{00000000-0005-0000-0000-000072220000}"/>
    <cellStyle name="Uwaga 9 2" xfId="6874" xr:uid="{00000000-0005-0000-0000-000073220000}"/>
    <cellStyle name="Uwaga 9 3" xfId="8771" xr:uid="{00000000-0005-0000-0000-000074220000}"/>
    <cellStyle name="Uwaga 9 4" xfId="4595" xr:uid="{00000000-0005-0000-0000-000075220000}"/>
    <cellStyle name="Warning Text" xfId="71" builtinId="11" customBuiltin="1"/>
    <cellStyle name="Warning Text 2" xfId="2375" xr:uid="{00000000-0005-0000-0000-000077220000}"/>
    <cellStyle name="Warning Text 3" xfId="6907" xr:uid="{00000000-0005-0000-0000-000078220000}"/>
    <cellStyle name="Złe" xfId="2376" xr:uid="{00000000-0005-0000-0000-000079220000}"/>
  </cellStyles>
  <dxfs count="49"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b val="0"/>
        <i/>
      </font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rgb="FFFFFF00"/>
        </patternFill>
      </fill>
    </dxf>
    <dxf>
      <font>
        <color theme="3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rgb="FFFFFF00"/>
        </patternFill>
      </fill>
    </dxf>
    <dxf>
      <font>
        <color theme="3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/>
      </font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CCCCFF"/>
        </patternFill>
      </fill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vertical/>
        <horizontal/>
      </border>
    </dxf>
    <dxf>
      <font>
        <b/>
        <i val="0"/>
        <color rgb="FFFF0000"/>
      </font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333333"/>
      <color rgb="FF003366"/>
      <color rgb="FFCCCCFF"/>
      <color rgb="FFFFCC99"/>
      <color rgb="FF008000"/>
      <color rgb="FFD8D8D8"/>
      <color rgb="FF003300"/>
      <color rgb="FFE7E7E7"/>
      <color rgb="FFE1E1E1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1601320</xdr:colOff>
      <xdr:row>1</xdr:row>
      <xdr:rowOff>41453</xdr:rowOff>
    </xdr:from>
    <xdr:to>
      <xdr:col>4</xdr:col>
      <xdr:colOff>2020026</xdr:colOff>
      <xdr:row>6</xdr:row>
      <xdr:rowOff>3353</xdr:rowOff>
    </xdr:to>
    <xdr:pic>
      <xdr:nvPicPr>
        <xdr:cNvPr id="20653" name="Picture 1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476209" y="239009"/>
          <a:ext cx="3339706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27517</xdr:colOff>
      <xdr:row>2</xdr:row>
      <xdr:rowOff>63500</xdr:rowOff>
    </xdr:from>
    <xdr:to>
      <xdr:col>3</xdr:col>
      <xdr:colOff>429683</xdr:colOff>
      <xdr:row>4</xdr:row>
      <xdr:rowOff>137584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8517" y="455083"/>
          <a:ext cx="846666" cy="4550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1565925</xdr:colOff>
      <xdr:row>1</xdr:row>
      <xdr:rowOff>167452</xdr:rowOff>
    </xdr:from>
    <xdr:to>
      <xdr:col>4</xdr:col>
      <xdr:colOff>1111034</xdr:colOff>
      <xdr:row>6</xdr:row>
      <xdr:rowOff>129352</xdr:rowOff>
    </xdr:to>
    <xdr:pic>
      <xdr:nvPicPr>
        <xdr:cNvPr id="43527" name="Picture 3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A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153300" y="365890"/>
          <a:ext cx="307729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264566</xdr:colOff>
      <xdr:row>5</xdr:row>
      <xdr:rowOff>19050</xdr:rowOff>
    </xdr:from>
    <xdr:to>
      <xdr:col>9</xdr:col>
      <xdr:colOff>645566</xdr:colOff>
      <xdr:row>21</xdr:row>
      <xdr:rowOff>28575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0826733" y="971550"/>
          <a:ext cx="381000" cy="3057525"/>
        </a:xfrm>
        <a:prstGeom prst="rightBrace">
          <a:avLst/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807491</xdr:colOff>
      <xdr:row>6</xdr:row>
      <xdr:rowOff>59260</xdr:rowOff>
    </xdr:from>
    <xdr:to>
      <xdr:col>11</xdr:col>
      <xdr:colOff>270916</xdr:colOff>
      <xdr:row>20</xdr:row>
      <xdr:rowOff>2109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369658" y="1202260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ENROLLMENT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B5:H21)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Enrollment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342899</xdr:colOff>
      <xdr:row>67</xdr:row>
      <xdr:rowOff>704849</xdr:rowOff>
    </xdr:from>
    <xdr:to>
      <xdr:col>10</xdr:col>
      <xdr:colOff>990600</xdr:colOff>
      <xdr:row>76</xdr:row>
      <xdr:rowOff>200023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325099" y="12725399"/>
          <a:ext cx="1695451" cy="205739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b="1" i="1" spc="500" baseline="0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b="1" i="0">
              <a:solidFill>
                <a:sysClr val="windowText" lastClr="000000"/>
              </a:solidFill>
            </a:rPr>
            <a:t>Enrollment by Grade</a:t>
          </a:r>
        </a:p>
        <a:p>
          <a:pPr algn="ctr"/>
          <a:r>
            <a:rPr lang="en-US" sz="1150" i="1" baseline="0">
              <a:solidFill>
                <a:sysClr val="windowText" lastClr="000000"/>
              </a:solidFill>
            </a:rPr>
            <a:t>should equal</a:t>
          </a:r>
        </a:p>
        <a:p>
          <a:pPr algn="ctr"/>
          <a:r>
            <a:rPr lang="en-US" sz="1150" b="1" i="0" baseline="0">
              <a:solidFill>
                <a:sysClr val="windowText" lastClr="000000"/>
              </a:solidFill>
            </a:rPr>
            <a:t>Enrollment by District</a:t>
          </a:r>
          <a:br>
            <a:rPr lang="en-US" sz="1150" i="1" baseline="0">
              <a:solidFill>
                <a:sysClr val="windowText" lastClr="000000"/>
              </a:solidFill>
            </a:rPr>
          </a:b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b="1" i="1" baseline="0">
              <a:solidFill>
                <a:srgbClr val="FF0000"/>
              </a:solidFill>
            </a:rPr>
            <a:t>RED Numbers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indicate that corrections are necessary.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0</xdr:colOff>
      <xdr:row>69</xdr:row>
      <xdr:rowOff>123826</xdr:rowOff>
    </xdr:from>
    <xdr:to>
      <xdr:col>9</xdr:col>
      <xdr:colOff>152400</xdr:colOff>
      <xdr:row>73</xdr:row>
      <xdr:rowOff>57150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753600" y="13563601"/>
          <a:ext cx="561975" cy="695324"/>
        </a:xfrm>
        <a:prstGeom prst="rightBrace">
          <a:avLst>
            <a:gd name="adj1" fmla="val 15113"/>
            <a:gd name="adj2" fmla="val 50000"/>
          </a:avLst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3</xdr:row>
      <xdr:rowOff>137584</xdr:rowOff>
    </xdr:from>
    <xdr:to>
      <xdr:col>11</xdr:col>
      <xdr:colOff>695325</xdr:colOff>
      <xdr:row>39</xdr:row>
      <xdr:rowOff>19050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820650" y="941917"/>
          <a:ext cx="542925" cy="7162800"/>
        </a:xfrm>
        <a:prstGeom prst="rightBrace">
          <a:avLst/>
        </a:prstGeom>
        <a:ln>
          <a:solidFill>
            <a:srgbClr val="0033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762000</xdr:colOff>
      <xdr:row>18</xdr:row>
      <xdr:rowOff>38100</xdr:rowOff>
    </xdr:from>
    <xdr:to>
      <xdr:col>13</xdr:col>
      <xdr:colOff>352425</xdr:colOff>
      <xdr:row>31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401675" y="3952875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FTE Staffing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B11:H39)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Personnel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3</xdr:row>
      <xdr:rowOff>85725</xdr:rowOff>
    </xdr:from>
    <xdr:to>
      <xdr:col>1</xdr:col>
      <xdr:colOff>2286001</xdr:colOff>
      <xdr:row>6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42875" y="885825"/>
          <a:ext cx="2257426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/>
            <a:t>STAFFING PLAN</a:t>
          </a:r>
        </a:p>
        <a:p>
          <a:pPr algn="ctr"/>
          <a:r>
            <a:rPr lang="en-US" sz="1400" b="1"/>
            <a:t>FTE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277842</xdr:colOff>
      <xdr:row>5</xdr:row>
      <xdr:rowOff>564355</xdr:rowOff>
    </xdr:from>
    <xdr:to>
      <xdr:col>14</xdr:col>
      <xdr:colOff>175184</xdr:colOff>
      <xdr:row>12</xdr:row>
      <xdr:rowOff>202406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0050492" y="1745455"/>
          <a:ext cx="1668992" cy="2619376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FISCAL IMPACT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 range B4:I14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FISCAL IMPACT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23825</xdr:colOff>
      <xdr:row>3</xdr:row>
      <xdr:rowOff>11906</xdr:rowOff>
    </xdr:from>
    <xdr:to>
      <xdr:col>11</xdr:col>
      <xdr:colOff>178606</xdr:colOff>
      <xdr:row>14</xdr:row>
      <xdr:rowOff>28575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9205925" y="573881"/>
          <a:ext cx="745331" cy="4950619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59531</xdr:colOff>
      <xdr:row>15</xdr:row>
      <xdr:rowOff>23813</xdr:rowOff>
    </xdr:from>
    <xdr:to>
      <xdr:col>11</xdr:col>
      <xdr:colOff>214312</xdr:colOff>
      <xdr:row>26</xdr:row>
      <xdr:rowOff>19050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9241631" y="5872163"/>
          <a:ext cx="745331" cy="492918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309563</xdr:colOff>
      <xdr:row>17</xdr:row>
      <xdr:rowOff>566735</xdr:rowOff>
    </xdr:from>
    <xdr:to>
      <xdr:col>14</xdr:col>
      <xdr:colOff>206905</xdr:colOff>
      <xdr:row>24</xdr:row>
      <xdr:rowOff>204786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0082213" y="7034210"/>
          <a:ext cx="1668992" cy="2619376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If </a:t>
          </a:r>
          <a:r>
            <a:rPr lang="en-US" sz="1150" i="1" baseline="0">
              <a:solidFill>
                <a:sysClr val="windowText" lastClr="000000"/>
              </a:solidFill>
            </a:rPr>
            <a:t> required per guidance instructions, p</a:t>
          </a:r>
          <a:r>
            <a:rPr lang="en-US" sz="1150" i="1">
              <a:solidFill>
                <a:sysClr val="windowText" lastClr="000000"/>
              </a:solidFill>
            </a:rPr>
            <a:t>lease copy</a:t>
          </a:r>
          <a:r>
            <a:rPr lang="en-US" sz="1150" i="1" baseline="0">
              <a:solidFill>
                <a:sysClr val="windowText" lastClr="000000"/>
              </a:solidFill>
            </a:rPr>
            <a:t> the additional FISCAL IMPACT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B16:I26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FISCAL IMPACT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kielar\Local%20Settings\Temporary%20Internet%20Files\OLK21\Accrued_Inter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lackjo\AppData\Local\Microsoft\Windows\Temporary%20Internet%20Files\Content.Outlook\BD55YZIN\X_djh_New%20Application%20Budget%20and%20Cash%20Flow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rued interest Bond"/>
      <sheetName val="Sheet1"/>
      <sheetName val="Bond Amortization1"/>
      <sheetName val="Bond Amortization1 (2)"/>
      <sheetName val="Bond Amortization1 (3)"/>
      <sheetName val="Bond Discount"/>
      <sheetName val="Balance Sheet"/>
      <sheetName val="Bond Closing Costs Amortization"/>
      <sheetName val="Grants"/>
      <sheetName val="AR Grants"/>
      <sheetName val="AR School Districts"/>
      <sheetName val="All"/>
      <sheetName val="Facility"/>
      <sheetName val="Technology"/>
      <sheetName val="Curriculum"/>
      <sheetName val="Salary Accts &amp; Unions"/>
      <sheetName val="Validation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 Guidance -- "/>
      <sheetName val="General Template Instructions"/>
      <sheetName val="New Application Budget ---&gt;"/>
      <sheetName val="School Info"/>
      <sheetName val="Enrollment"/>
      <sheetName val="Personnel"/>
      <sheetName val="Assumptions"/>
      <sheetName val="5 YR Budget"/>
      <sheetName val="Start-Up Budget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6">
          <cell r="AN66" t="str">
            <v>Positions</v>
          </cell>
        </row>
        <row r="67">
          <cell r="AN67" t="str">
            <v>Executive Management</v>
          </cell>
        </row>
        <row r="68">
          <cell r="AN68" t="str">
            <v>Instructional Management</v>
          </cell>
        </row>
        <row r="69">
          <cell r="AN69" t="str">
            <v>Deans, Directors &amp; Coordinators</v>
          </cell>
        </row>
        <row r="70">
          <cell r="AN70" t="str">
            <v>CFO / Director of Finance</v>
          </cell>
        </row>
        <row r="71">
          <cell r="AN71" t="str">
            <v>Operation / Business Manager</v>
          </cell>
        </row>
        <row r="72">
          <cell r="AN72" t="str">
            <v>Administrative Staff</v>
          </cell>
        </row>
        <row r="73">
          <cell r="AN73" t="str">
            <v>Other - Administrative</v>
          </cell>
        </row>
        <row r="74">
          <cell r="AN74" t="str">
            <v>Teachers - Regular</v>
          </cell>
        </row>
        <row r="75">
          <cell r="AN75" t="str">
            <v>Teachers - SPED</v>
          </cell>
        </row>
        <row r="76">
          <cell r="AN76" t="str">
            <v>Substitute Teachers</v>
          </cell>
        </row>
        <row r="77">
          <cell r="AN77" t="str">
            <v>Teaching Assistants</v>
          </cell>
        </row>
        <row r="78">
          <cell r="AN78" t="str">
            <v>Specialty Teachers</v>
          </cell>
        </row>
        <row r="79">
          <cell r="AN79" t="str">
            <v>Aides</v>
          </cell>
        </row>
        <row r="80">
          <cell r="AN80" t="str">
            <v>Therapists &amp; Counselors</v>
          </cell>
        </row>
        <row r="81">
          <cell r="AN81" t="str">
            <v xml:space="preserve">Other - Instructional </v>
          </cell>
        </row>
        <row r="82">
          <cell r="AN82" t="str">
            <v>Nurse</v>
          </cell>
        </row>
        <row r="83">
          <cell r="AN83" t="str">
            <v>Librarian</v>
          </cell>
        </row>
        <row r="84">
          <cell r="AN84" t="str">
            <v>Custodian</v>
          </cell>
        </row>
        <row r="85">
          <cell r="AN85" t="str">
            <v>Security</v>
          </cell>
        </row>
        <row r="86">
          <cell r="AN86" t="str">
            <v xml:space="preserve">Other - Non-Instructional 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contextures.com/xlDataVal03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333333"/>
    <pageSetUpPr fitToPage="1"/>
  </sheetPr>
  <dimension ref="B1:J31"/>
  <sheetViews>
    <sheetView showGridLines="0" tabSelected="1" zoomScale="90" zoomScaleNormal="90" zoomScaleSheetLayoutView="100" workbookViewId="0">
      <selection activeCell="B8" sqref="B8"/>
    </sheetView>
  </sheetViews>
  <sheetFormatPr defaultColWidth="8.81640625" defaultRowHeight="15"/>
  <cols>
    <col min="1" max="1" width="5.7265625" style="1" customWidth="1"/>
    <col min="2" max="2" width="2.7265625" style="1" customWidth="1"/>
    <col min="3" max="3" width="4" style="1" customWidth="1"/>
    <col min="4" max="4" width="41.81640625" style="1" customWidth="1"/>
    <col min="5" max="5" width="55.26953125" style="1" customWidth="1"/>
    <col min="6" max="6" width="2.7265625" style="1" customWidth="1"/>
    <col min="7" max="16384" width="8.81640625" style="1"/>
  </cols>
  <sheetData>
    <row r="1" spans="2:10" ht="15.5" thickBot="1"/>
    <row r="2" spans="2:10">
      <c r="B2" s="709"/>
      <c r="C2" s="710"/>
      <c r="D2" s="710"/>
      <c r="E2" s="710"/>
      <c r="F2" s="711"/>
    </row>
    <row r="3" spans="2:10">
      <c r="B3" s="712"/>
      <c r="F3" s="713"/>
    </row>
    <row r="4" spans="2:10">
      <c r="B4" s="712"/>
      <c r="F4" s="713"/>
    </row>
    <row r="5" spans="2:10">
      <c r="B5" s="712"/>
      <c r="F5" s="713"/>
    </row>
    <row r="6" spans="2:10">
      <c r="B6" s="712"/>
      <c r="F6" s="713"/>
    </row>
    <row r="7" spans="2:10" ht="37">
      <c r="B7" s="714"/>
      <c r="C7" s="715" t="s">
        <v>1243</v>
      </c>
      <c r="D7" s="716"/>
      <c r="E7" s="717"/>
      <c r="F7" s="718"/>
    </row>
    <row r="8" spans="2:10">
      <c r="B8" s="712"/>
      <c r="C8" s="3"/>
      <c r="D8" s="3"/>
      <c r="F8" s="713"/>
    </row>
    <row r="9" spans="2:10">
      <c r="B9" s="712"/>
      <c r="C9" s="524" t="s">
        <v>237</v>
      </c>
      <c r="D9" s="524"/>
      <c r="E9" s="524"/>
      <c r="F9" s="713"/>
      <c r="J9" s="972"/>
    </row>
    <row r="10" spans="2:10" ht="25" customHeight="1">
      <c r="B10" s="712"/>
      <c r="C10" s="723" t="s">
        <v>271</v>
      </c>
      <c r="E10" s="724"/>
      <c r="F10" s="713"/>
    </row>
    <row r="11" spans="2:10">
      <c r="B11" s="712"/>
      <c r="C11" s="725"/>
      <c r="D11" s="726" t="s">
        <v>238</v>
      </c>
      <c r="E11" s="727" t="s">
        <v>269</v>
      </c>
      <c r="F11" s="713"/>
    </row>
    <row r="12" spans="2:10">
      <c r="B12" s="712"/>
      <c r="C12" s="725"/>
      <c r="D12" s="728" t="s">
        <v>239</v>
      </c>
      <c r="E12" s="727" t="s">
        <v>270</v>
      </c>
      <c r="F12" s="713"/>
    </row>
    <row r="13" spans="2:10" ht="25" customHeight="1">
      <c r="B13" s="712"/>
      <c r="C13" s="723" t="s">
        <v>272</v>
      </c>
      <c r="F13" s="713"/>
    </row>
    <row r="14" spans="2:10" ht="30">
      <c r="B14" s="712"/>
      <c r="D14" s="729" t="s">
        <v>310</v>
      </c>
      <c r="E14" s="730" t="s">
        <v>273</v>
      </c>
      <c r="F14" s="713"/>
    </row>
    <row r="15" spans="2:10" ht="30">
      <c r="B15" s="712"/>
      <c r="D15" s="729" t="s">
        <v>311</v>
      </c>
      <c r="E15" s="730" t="s">
        <v>274</v>
      </c>
      <c r="F15" s="713"/>
    </row>
    <row r="16" spans="2:10" ht="30">
      <c r="B16" s="712"/>
      <c r="D16" s="729" t="s">
        <v>312</v>
      </c>
      <c r="E16" s="730" t="s">
        <v>275</v>
      </c>
      <c r="F16" s="713"/>
    </row>
    <row r="17" spans="2:6" ht="45">
      <c r="B17" s="712"/>
      <c r="D17" s="731" t="s">
        <v>313</v>
      </c>
      <c r="E17" s="730" t="s">
        <v>453</v>
      </c>
      <c r="F17" s="713"/>
    </row>
    <row r="18" spans="2:6" ht="45">
      <c r="B18" s="712"/>
      <c r="D18" s="729" t="s">
        <v>551</v>
      </c>
      <c r="E18" s="730" t="s">
        <v>302</v>
      </c>
      <c r="F18" s="713"/>
    </row>
    <row r="19" spans="2:6" ht="30">
      <c r="B19" s="712"/>
      <c r="D19" s="729" t="s">
        <v>552</v>
      </c>
      <c r="E19" s="730" t="s">
        <v>267</v>
      </c>
      <c r="F19" s="713"/>
    </row>
    <row r="20" spans="2:6" ht="30">
      <c r="B20" s="712"/>
      <c r="D20" s="729" t="s">
        <v>553</v>
      </c>
      <c r="E20" s="730" t="s">
        <v>268</v>
      </c>
      <c r="F20" s="713"/>
    </row>
    <row r="21" spans="2:6" ht="45">
      <c r="B21" s="712"/>
      <c r="D21" s="729" t="s">
        <v>554</v>
      </c>
      <c r="E21" s="730" t="s">
        <v>278</v>
      </c>
      <c r="F21" s="713"/>
    </row>
    <row r="22" spans="2:6" ht="30">
      <c r="B22" s="712"/>
      <c r="C22" s="10"/>
      <c r="D22" s="732" t="s">
        <v>555</v>
      </c>
      <c r="E22" s="727" t="s">
        <v>417</v>
      </c>
      <c r="F22" s="713"/>
    </row>
    <row r="23" spans="2:6">
      <c r="B23" s="712"/>
      <c r="C23" s="3"/>
      <c r="D23" s="733"/>
      <c r="F23" s="713"/>
    </row>
    <row r="24" spans="2:6">
      <c r="B24" s="712"/>
      <c r="C24" s="524" t="s">
        <v>240</v>
      </c>
      <c r="D24" s="524"/>
      <c r="E24" s="524"/>
      <c r="F24" s="713"/>
    </row>
    <row r="25" spans="2:6" ht="25" customHeight="1">
      <c r="B25" s="712"/>
      <c r="C25" s="10"/>
      <c r="D25" s="10"/>
      <c r="F25" s="713"/>
    </row>
    <row r="26" spans="2:6">
      <c r="B26" s="712"/>
      <c r="C26" s="528"/>
      <c r="D26" s="872" t="s">
        <v>279</v>
      </c>
      <c r="E26" s="4"/>
      <c r="F26" s="713"/>
    </row>
    <row r="27" spans="2:6" ht="5.15" customHeight="1">
      <c r="B27" s="712"/>
      <c r="C27"/>
      <c r="E27" s="4"/>
      <c r="F27" s="713"/>
    </row>
    <row r="28" spans="2:6">
      <c r="B28" s="712"/>
      <c r="C28" s="529"/>
      <c r="D28" s="734" t="s">
        <v>559</v>
      </c>
      <c r="E28" s="4"/>
      <c r="F28" s="713"/>
    </row>
    <row r="29" spans="2:6" ht="5.15" customHeight="1">
      <c r="B29" s="712"/>
      <c r="C29"/>
      <c r="D29" s="734"/>
      <c r="E29" s="4"/>
      <c r="F29" s="713"/>
    </row>
    <row r="30" spans="2:6" s="4" customFormat="1" ht="31.5" customHeight="1">
      <c r="B30" s="719"/>
      <c r="C30" s="530"/>
      <c r="D30" s="986" t="s">
        <v>280</v>
      </c>
      <c r="E30" s="987"/>
      <c r="F30" s="721"/>
    </row>
    <row r="31" spans="2:6" ht="15" customHeight="1" thickBot="1">
      <c r="B31" s="720"/>
      <c r="C31" s="735"/>
      <c r="D31" s="735"/>
      <c r="E31" s="883" t="s">
        <v>1238</v>
      </c>
      <c r="F31" s="722"/>
    </row>
  </sheetData>
  <sheetProtection algorithmName="SHA-512" hashValue="/jdiNPZRuXCNGuf88wkXubu1d0IN013ZScWNhnhU4y/WmyyKAJ2g31kOIAEK+FCyb1dpAhVWdI4G6IhSuWVruw==" saltValue="QyTQaahmb0pYBzfBtN0Ang==" spinCount="100000" sheet="1" objects="1" scenarios="1"/>
  <customSheetViews>
    <customSheetView guid="{5E4DC421-887D-9843-8B54-CF861F76B668}" scale="150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  <customSheetView guid="{7E5415B2-297C-4CDE-9A5E-CCA4F5662440}" scale="150" showPageBreaks="1" printArea="1" view="pageBreakPreview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</customSheetViews>
  <mergeCells count="1">
    <mergeCell ref="D30:E30"/>
  </mergeCells>
  <phoneticPr fontId="5" type="noConversion"/>
  <hyperlinks>
    <hyperlink ref="D14" location="'1) School Information'!B11" display="1) School Information" xr:uid="{00000000-0004-0000-0000-000000000000}"/>
    <hyperlink ref="D15" location="'2) Enrollment Chart'!D7" display="2) Enrollment Chart" xr:uid="{00000000-0004-0000-0000-000001000000}"/>
    <hyperlink ref="D11" location="INSTRUCTIONS!C4" display="Instructions" xr:uid="{00000000-0004-0000-0000-000002000000}"/>
    <hyperlink ref="D12" location="'Funding by District'!A1" display="Funding by District" xr:uid="{00000000-0004-0000-0000-000003000000}"/>
    <hyperlink ref="D16" location="'3) Staffing Plan'!D12" display="3) Staffing Plan" xr:uid="{00000000-0004-0000-0000-000004000000}"/>
    <hyperlink ref="D17" location="'4) Pre-Opening Period Budget'!J7" display="4) Pre-Opening Period Budget" xr:uid="{00000000-0004-0000-0000-000005000000}"/>
    <hyperlink ref="D18" location="'6) Pre-OP Cash Flow 1-Year'!I17" display="6) Pre-OP Cash Flow 1-Year" xr:uid="{00000000-0004-0000-0000-000006000000}"/>
    <hyperlink ref="D19" location="'7) Year 1 Budget &amp; Assumptions'!I36" display="7) Year 1 Budget &amp; Assumptions" xr:uid="{00000000-0004-0000-0000-000007000000}"/>
    <hyperlink ref="D20" location="'8) Year 1 Cash Flow'!I18" display="8) Year 1 Cash Flow" xr:uid="{00000000-0004-0000-0000-000008000000}"/>
    <hyperlink ref="D21" location="'9) 5 YR Budget &amp; Cash Flow Adj'!A1" display="9) 5 YR Budget &amp; Cash Flow Adj" xr:uid="{00000000-0004-0000-0000-000009000000}"/>
    <hyperlink ref="D22" location="'10) Fiscal Impact'!A1" display="10) Fiscal Impact" xr:uid="{00000000-0004-0000-0000-00000A000000}"/>
  </hyperlinks>
  <printOptions horizontalCentered="1"/>
  <pageMargins left="0.7" right="0.7" top="0.85" bottom="0.75" header="0.3" footer="0.3"/>
  <pageSetup scale="86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indexed="56"/>
  </sheetPr>
  <dimension ref="B1:N203"/>
  <sheetViews>
    <sheetView showGridLines="0" showWhiteSpace="0" zoomScale="90" zoomScaleNormal="90" zoomScaleSheetLayoutView="90" workbookViewId="0">
      <pane ySplit="12" topLeftCell="A13" activePane="bottomLeft" state="frozen"/>
      <selection activeCell="D18" sqref="D18"/>
      <selection pane="bottomLeft" activeCell="I17" sqref="I17"/>
    </sheetView>
  </sheetViews>
  <sheetFormatPr defaultColWidth="8.81640625" defaultRowHeight="15"/>
  <cols>
    <col min="1" max="1" width="3.7265625" style="99" customWidth="1"/>
    <col min="2" max="3" width="2.26953125" style="99" customWidth="1"/>
    <col min="4" max="4" width="25.7265625" style="99" customWidth="1"/>
    <col min="5" max="5" width="40.7265625" style="100" customWidth="1"/>
    <col min="6" max="6" width="2.7265625" style="100" customWidth="1"/>
    <col min="7" max="7" width="16.26953125" style="101" bestFit="1" customWidth="1"/>
    <col min="8" max="8" width="2.7265625" style="102" customWidth="1"/>
    <col min="9" max="13" width="13.7265625" style="102" customWidth="1"/>
    <col min="14" max="14" width="55.7265625" style="103" customWidth="1"/>
    <col min="15" max="16384" width="8.81640625" style="99"/>
  </cols>
  <sheetData>
    <row r="1" spans="2:14" ht="15.5" thickBot="1"/>
    <row r="2" spans="2:14" s="100" customFormat="1" ht="16.5" customHeight="1" thickTop="1">
      <c r="B2" s="1083" t="s">
        <v>298</v>
      </c>
      <c r="C2" s="1084"/>
      <c r="D2" s="1084"/>
      <c r="E2" s="1084"/>
      <c r="F2" s="1085"/>
      <c r="G2" s="1090" t="str">
        <f>UPPER('4) Pre-Opening Period Budget'!B2)</f>
        <v>PLEASE ENTER SCHOOL NAME ON TAB - "1) SCHOOL INFORMATION"</v>
      </c>
      <c r="H2" s="1091"/>
      <c r="I2" s="1091"/>
      <c r="J2" s="1091"/>
      <c r="K2" s="1091"/>
      <c r="L2" s="1091"/>
      <c r="M2" s="1091"/>
      <c r="N2" s="836"/>
    </row>
    <row r="3" spans="2:14" s="100" customFormat="1" ht="14.25" customHeight="1">
      <c r="B3" s="1086"/>
      <c r="C3" s="1062"/>
      <c r="D3" s="1062"/>
      <c r="E3" s="1062"/>
      <c r="F3" s="1063"/>
      <c r="G3" s="1092"/>
      <c r="H3" s="1093"/>
      <c r="I3" s="1093"/>
      <c r="J3" s="1093"/>
      <c r="K3" s="1093"/>
      <c r="L3" s="1093"/>
      <c r="M3" s="1093"/>
      <c r="N3" s="837" t="s">
        <v>105</v>
      </c>
    </row>
    <row r="4" spans="2:14" s="100" customFormat="1" ht="14.25" customHeight="1">
      <c r="B4" s="1087"/>
      <c r="C4" s="1065"/>
      <c r="D4" s="1065"/>
      <c r="E4" s="1065"/>
      <c r="F4" s="1066"/>
      <c r="G4" s="1088" t="s">
        <v>117</v>
      </c>
      <c r="H4" s="1089"/>
      <c r="I4" s="1089"/>
      <c r="J4" s="1089"/>
      <c r="K4" s="1089"/>
      <c r="L4" s="1089"/>
      <c r="M4" s="1089"/>
      <c r="N4" s="837"/>
    </row>
    <row r="5" spans="2:14" s="100" customFormat="1" ht="30">
      <c r="B5" s="1099" t="s">
        <v>297</v>
      </c>
      <c r="C5" s="1100"/>
      <c r="D5" s="1100"/>
      <c r="E5" s="1100"/>
      <c r="F5" s="1101"/>
      <c r="G5" s="1088" t="str">
        <f>CONTROL!$G$19&amp;" THROUGH "&amp;CONTROL!$G$23</f>
        <v>2026-27 THROUGH 2030-31</v>
      </c>
      <c r="H5" s="1089"/>
      <c r="I5" s="1089"/>
      <c r="J5" s="1089"/>
      <c r="K5" s="1089"/>
      <c r="L5" s="1089"/>
      <c r="M5" s="1089"/>
      <c r="N5" s="838" t="s">
        <v>299</v>
      </c>
    </row>
    <row r="6" spans="2:14" s="100" customFormat="1">
      <c r="B6" s="106" t="s">
        <v>23</v>
      </c>
      <c r="C6" s="107"/>
      <c r="D6" s="107"/>
      <c r="E6" s="108"/>
      <c r="F6" s="108"/>
      <c r="G6" s="109"/>
      <c r="H6" s="110"/>
      <c r="I6" s="111">
        <f>I65</f>
        <v>0</v>
      </c>
      <c r="J6" s="111">
        <f>J65</f>
        <v>0</v>
      </c>
      <c r="K6" s="111">
        <f>K65</f>
        <v>0</v>
      </c>
      <c r="L6" s="111">
        <f>L65</f>
        <v>0</v>
      </c>
      <c r="M6" s="808">
        <f>M65</f>
        <v>0</v>
      </c>
      <c r="N6" s="839"/>
    </row>
    <row r="7" spans="2:14" s="100" customFormat="1">
      <c r="B7" s="112" t="s">
        <v>0</v>
      </c>
      <c r="C7" s="113"/>
      <c r="D7" s="113"/>
      <c r="G7" s="101"/>
      <c r="H7" s="114"/>
      <c r="I7" s="115">
        <f>I155</f>
        <v>0</v>
      </c>
      <c r="J7" s="115">
        <f>J155</f>
        <v>0</v>
      </c>
      <c r="K7" s="115">
        <f>K155</f>
        <v>0</v>
      </c>
      <c r="L7" s="115">
        <f>L155</f>
        <v>0</v>
      </c>
      <c r="M7" s="809">
        <f>M155</f>
        <v>0</v>
      </c>
      <c r="N7" s="839"/>
    </row>
    <row r="8" spans="2:14" s="100" customFormat="1">
      <c r="B8" s="112" t="s">
        <v>143</v>
      </c>
      <c r="C8" s="113"/>
      <c r="D8" s="113"/>
      <c r="G8" s="101"/>
      <c r="H8" s="114"/>
      <c r="I8" s="115">
        <f>I6-I7</f>
        <v>0</v>
      </c>
      <c r="J8" s="115">
        <f>J157</f>
        <v>0</v>
      </c>
      <c r="K8" s="115">
        <f>K157</f>
        <v>0</v>
      </c>
      <c r="L8" s="115">
        <f>L157</f>
        <v>0</v>
      </c>
      <c r="M8" s="809">
        <f>M157</f>
        <v>0</v>
      </c>
      <c r="N8" s="839"/>
    </row>
    <row r="9" spans="2:14" s="100" customFormat="1">
      <c r="B9" s="760" t="s">
        <v>340</v>
      </c>
      <c r="C9" s="761"/>
      <c r="D9" s="761"/>
      <c r="E9" s="116"/>
      <c r="F9" s="116"/>
      <c r="G9" s="117"/>
      <c r="H9" s="118"/>
      <c r="I9" s="769">
        <f>I176</f>
        <v>0</v>
      </c>
      <c r="J9" s="769">
        <f>J176</f>
        <v>0</v>
      </c>
      <c r="K9" s="769">
        <f>K176</f>
        <v>0</v>
      </c>
      <c r="L9" s="769">
        <f>L176</f>
        <v>0</v>
      </c>
      <c r="M9" s="810">
        <f>M176</f>
        <v>0</v>
      </c>
      <c r="N9" s="839"/>
    </row>
    <row r="10" spans="2:14" s="100" customFormat="1" ht="8.15" customHeight="1">
      <c r="B10" s="120"/>
      <c r="G10" s="101"/>
      <c r="H10" s="102"/>
      <c r="I10" s="102"/>
      <c r="J10" s="102"/>
      <c r="K10" s="102"/>
      <c r="L10" s="102"/>
      <c r="M10" s="102"/>
      <c r="N10" s="840"/>
    </row>
    <row r="11" spans="2:14" s="100" customFormat="1">
      <c r="B11" s="1097"/>
      <c r="C11" s="1046"/>
      <c r="D11" s="1046"/>
      <c r="E11" s="1046"/>
      <c r="F11" s="121"/>
      <c r="G11" s="1098"/>
      <c r="H11" s="1096"/>
      <c r="I11" s="111" t="s">
        <v>111</v>
      </c>
      <c r="J11" s="122" t="s">
        <v>112</v>
      </c>
      <c r="K11" s="122" t="s">
        <v>113</v>
      </c>
      <c r="L11" s="122" t="s">
        <v>114</v>
      </c>
      <c r="M11" s="811" t="s">
        <v>115</v>
      </c>
      <c r="N11" s="840"/>
    </row>
    <row r="12" spans="2:14" s="124" customFormat="1">
      <c r="B12" s="1097"/>
      <c r="C12" s="1046"/>
      <c r="D12" s="1046"/>
      <c r="E12" s="1046"/>
      <c r="F12" s="121"/>
      <c r="G12" s="1098"/>
      <c r="H12" s="1096"/>
      <c r="I12" s="123" t="str">
        <f>CONTROL!G19</f>
        <v>2026-27</v>
      </c>
      <c r="J12" s="123" t="str">
        <f>CONTROL!G20</f>
        <v>2027-28</v>
      </c>
      <c r="K12" s="123" t="str">
        <f>CONTROL!G21</f>
        <v>2028-29</v>
      </c>
      <c r="L12" s="123" t="str">
        <f>CONTROL!G22</f>
        <v>2029-30</v>
      </c>
      <c r="M12" s="812" t="str">
        <f>CONTROL!G23</f>
        <v>2030-31</v>
      </c>
      <c r="N12" s="841"/>
    </row>
    <row r="13" spans="2:14" s="124" customFormat="1" ht="5.25" customHeight="1">
      <c r="B13" s="125"/>
      <c r="C13" s="121"/>
      <c r="D13" s="121"/>
      <c r="E13" s="121"/>
      <c r="F13" s="121"/>
      <c r="G13" s="126"/>
      <c r="H13" s="127"/>
      <c r="I13" s="128"/>
      <c r="J13" s="128"/>
      <c r="K13" s="128"/>
      <c r="L13" s="128"/>
      <c r="M13" s="128"/>
      <c r="N13" s="841"/>
    </row>
    <row r="14" spans="2:14" s="119" customFormat="1">
      <c r="B14" s="112" t="s">
        <v>24</v>
      </c>
      <c r="C14" s="113"/>
      <c r="D14" s="113"/>
      <c r="G14" s="129"/>
      <c r="H14" s="130"/>
      <c r="I14" s="1094" t="s">
        <v>116</v>
      </c>
      <c r="J14" s="1094"/>
      <c r="K14" s="1094"/>
      <c r="L14" s="1094"/>
      <c r="M14" s="1095"/>
      <c r="N14" s="842"/>
    </row>
    <row r="15" spans="2:14" s="119" customFormat="1">
      <c r="B15" s="112"/>
      <c r="C15" s="113" t="s">
        <v>25</v>
      </c>
      <c r="D15" s="113"/>
      <c r="G15" s="129"/>
      <c r="H15" s="130"/>
      <c r="I15" s="973">
        <v>0</v>
      </c>
      <c r="J15" s="973">
        <v>0</v>
      </c>
      <c r="K15" s="973">
        <v>0</v>
      </c>
      <c r="L15" s="973">
        <v>0</v>
      </c>
      <c r="M15" s="973">
        <v>0</v>
      </c>
      <c r="N15" s="839"/>
    </row>
    <row r="16" spans="2:14" s="119" customFormat="1" ht="30">
      <c r="B16" s="131"/>
      <c r="C16" s="99"/>
      <c r="D16" s="100" t="s">
        <v>21</v>
      </c>
      <c r="G16" s="132" t="str">
        <f>'6) Year 1 Budget &amp; Assumptions'!G16</f>
        <v>Basic Tuition (2026-27)</v>
      </c>
      <c r="H16" s="130"/>
      <c r="I16" s="133"/>
      <c r="J16" s="133"/>
      <c r="K16" s="133"/>
      <c r="L16" s="133"/>
      <c r="M16" s="133"/>
      <c r="N16" s="842"/>
    </row>
    <row r="17" spans="2:14" s="119" customFormat="1">
      <c r="B17" s="131"/>
      <c r="C17" s="99"/>
      <c r="D17" s="134" t="s">
        <v>166</v>
      </c>
      <c r="E17" s="135" t="str">
        <f>'6) Year 1 Budget &amp; Assumptions'!E17</f>
        <v>Please complete "ENROLLMENT" tab</v>
      </c>
      <c r="F17" s="136"/>
      <c r="G17" s="137">
        <f>CONTROL!C98</f>
        <v>0</v>
      </c>
      <c r="H17" s="130"/>
      <c r="I17" s="793">
        <f>'7) Year 1 Cash Flow'!U18</f>
        <v>0</v>
      </c>
      <c r="J17" s="793">
        <f>CONTROL!U98</f>
        <v>0</v>
      </c>
      <c r="K17" s="793">
        <f>CONTROL!V98</f>
        <v>0</v>
      </c>
      <c r="L17" s="793">
        <f>CONTROL!W98</f>
        <v>0</v>
      </c>
      <c r="M17" s="813">
        <f>CONTROL!X98</f>
        <v>0</v>
      </c>
      <c r="N17" s="839"/>
    </row>
    <row r="18" spans="2:14" s="119" customFormat="1">
      <c r="B18" s="131"/>
      <c r="C18" s="99"/>
      <c r="D18" s="134" t="s">
        <v>557</v>
      </c>
      <c r="E18" s="134" t="str">
        <f>'6) Year 1 Budget &amp; Assumptions'!E18</f>
        <v/>
      </c>
      <c r="F18" s="136"/>
      <c r="G18" s="137">
        <f>CONTROL!C99</f>
        <v>0</v>
      </c>
      <c r="H18" s="130"/>
      <c r="I18" s="793">
        <f>'7) Year 1 Cash Flow'!U19</f>
        <v>0</v>
      </c>
      <c r="J18" s="793">
        <f>CONTROL!U99</f>
        <v>0</v>
      </c>
      <c r="K18" s="793">
        <f>CONTROL!V99</f>
        <v>0</v>
      </c>
      <c r="L18" s="793">
        <f>CONTROL!W99</f>
        <v>0</v>
      </c>
      <c r="M18" s="813">
        <f>CONTROL!X99</f>
        <v>0</v>
      </c>
      <c r="N18" s="839"/>
    </row>
    <row r="19" spans="2:14" s="119" customFormat="1">
      <c r="B19" s="131"/>
      <c r="C19" s="99"/>
      <c r="D19" s="134" t="s">
        <v>211</v>
      </c>
      <c r="E19" s="134" t="str">
        <f>'6) Year 1 Budget &amp; Assumptions'!E19</f>
        <v/>
      </c>
      <c r="F19" s="136"/>
      <c r="G19" s="137">
        <f>CONTROL!C100</f>
        <v>0</v>
      </c>
      <c r="H19" s="130"/>
      <c r="I19" s="793">
        <f>'7) Year 1 Cash Flow'!U20</f>
        <v>0</v>
      </c>
      <c r="J19" s="793">
        <f>CONTROL!U100</f>
        <v>0</v>
      </c>
      <c r="K19" s="793">
        <f>CONTROL!V100</f>
        <v>0</v>
      </c>
      <c r="L19" s="793">
        <f>CONTROL!W100</f>
        <v>0</v>
      </c>
      <c r="M19" s="813">
        <f>CONTROL!X100</f>
        <v>0</v>
      </c>
      <c r="N19" s="839"/>
    </row>
    <row r="20" spans="2:14" s="119" customFormat="1">
      <c r="B20" s="131"/>
      <c r="C20" s="99"/>
      <c r="D20" s="134" t="s">
        <v>212</v>
      </c>
      <c r="E20" s="134" t="str">
        <f>'6) Year 1 Budget &amp; Assumptions'!E20</f>
        <v/>
      </c>
      <c r="F20" s="136"/>
      <c r="G20" s="137">
        <f>CONTROL!C101</f>
        <v>0</v>
      </c>
      <c r="H20" s="130"/>
      <c r="I20" s="793">
        <f>'7) Year 1 Cash Flow'!U21</f>
        <v>0</v>
      </c>
      <c r="J20" s="793">
        <f>CONTROL!U101</f>
        <v>0</v>
      </c>
      <c r="K20" s="793">
        <f>CONTROL!V101</f>
        <v>0</v>
      </c>
      <c r="L20" s="793">
        <f>CONTROL!W101</f>
        <v>0</v>
      </c>
      <c r="M20" s="813">
        <f>CONTROL!X101</f>
        <v>0</v>
      </c>
      <c r="N20" s="839"/>
    </row>
    <row r="21" spans="2:14" s="119" customFormat="1">
      <c r="B21" s="131"/>
      <c r="C21" s="99"/>
      <c r="D21" s="134" t="s">
        <v>558</v>
      </c>
      <c r="E21" s="134" t="str">
        <f>'6) Year 1 Budget &amp; Assumptions'!E21</f>
        <v/>
      </c>
      <c r="F21" s="136"/>
      <c r="G21" s="137">
        <f>CONTROL!C102</f>
        <v>0</v>
      </c>
      <c r="H21" s="130"/>
      <c r="I21" s="793">
        <f>'7) Year 1 Cash Flow'!U22</f>
        <v>0</v>
      </c>
      <c r="J21" s="793">
        <f>CONTROL!U102</f>
        <v>0</v>
      </c>
      <c r="K21" s="793">
        <f>CONTROL!V102</f>
        <v>0</v>
      </c>
      <c r="L21" s="793">
        <f>CONTROL!W102</f>
        <v>0</v>
      </c>
      <c r="M21" s="813">
        <f>CONTROL!X102</f>
        <v>0</v>
      </c>
      <c r="N21" s="839"/>
    </row>
    <row r="22" spans="2:14" s="119" customFormat="1">
      <c r="B22" s="131"/>
      <c r="C22" s="99"/>
      <c r="D22" s="134" t="s">
        <v>214</v>
      </c>
      <c r="E22" s="134" t="str">
        <f>'6) Year 1 Budget &amp; Assumptions'!E22</f>
        <v/>
      </c>
      <c r="F22" s="136"/>
      <c r="G22" s="137">
        <f>CONTROL!C103</f>
        <v>0</v>
      </c>
      <c r="H22" s="130"/>
      <c r="I22" s="793">
        <f>'7) Year 1 Cash Flow'!U23</f>
        <v>0</v>
      </c>
      <c r="J22" s="793">
        <f>CONTROL!U103</f>
        <v>0</v>
      </c>
      <c r="K22" s="793">
        <f>CONTROL!V103</f>
        <v>0</v>
      </c>
      <c r="L22" s="793">
        <f>CONTROL!W103</f>
        <v>0</v>
      </c>
      <c r="M22" s="813">
        <f>CONTROL!X103</f>
        <v>0</v>
      </c>
      <c r="N22" s="839"/>
    </row>
    <row r="23" spans="2:14" s="119" customFormat="1">
      <c r="B23" s="131"/>
      <c r="C23" s="99"/>
      <c r="D23" s="134" t="s">
        <v>215</v>
      </c>
      <c r="E23" s="134" t="str">
        <f>'6) Year 1 Budget &amp; Assumptions'!E23</f>
        <v/>
      </c>
      <c r="F23" s="136"/>
      <c r="G23" s="137">
        <f>CONTROL!C104</f>
        <v>0</v>
      </c>
      <c r="H23" s="130"/>
      <c r="I23" s="793">
        <f>'7) Year 1 Cash Flow'!U24</f>
        <v>0</v>
      </c>
      <c r="J23" s="793">
        <f>CONTROL!U104</f>
        <v>0</v>
      </c>
      <c r="K23" s="793">
        <f>CONTROL!V104</f>
        <v>0</v>
      </c>
      <c r="L23" s="793">
        <f>CONTROL!W104</f>
        <v>0</v>
      </c>
      <c r="M23" s="813">
        <f>CONTROL!X104</f>
        <v>0</v>
      </c>
      <c r="N23" s="839"/>
    </row>
    <row r="24" spans="2:14" s="119" customFormat="1">
      <c r="B24" s="131"/>
      <c r="C24" s="99"/>
      <c r="D24" s="134" t="s">
        <v>216</v>
      </c>
      <c r="E24" s="134" t="str">
        <f>'6) Year 1 Budget &amp; Assumptions'!E24</f>
        <v/>
      </c>
      <c r="F24" s="136"/>
      <c r="G24" s="137">
        <f>CONTROL!C105</f>
        <v>0</v>
      </c>
      <c r="H24" s="130"/>
      <c r="I24" s="793">
        <f>'7) Year 1 Cash Flow'!U25</f>
        <v>0</v>
      </c>
      <c r="J24" s="793">
        <f>CONTROL!U105</f>
        <v>0</v>
      </c>
      <c r="K24" s="793">
        <f>CONTROL!V105</f>
        <v>0</v>
      </c>
      <c r="L24" s="793">
        <f>CONTROL!W105</f>
        <v>0</v>
      </c>
      <c r="M24" s="813">
        <f>CONTROL!X105</f>
        <v>0</v>
      </c>
      <c r="N24" s="839"/>
    </row>
    <row r="25" spans="2:14" s="119" customFormat="1">
      <c r="B25" s="131"/>
      <c r="C25" s="99"/>
      <c r="D25" s="134" t="s">
        <v>217</v>
      </c>
      <c r="E25" s="134" t="str">
        <f>'6) Year 1 Budget &amp; Assumptions'!E25</f>
        <v/>
      </c>
      <c r="F25" s="136"/>
      <c r="G25" s="137">
        <f>CONTROL!C106</f>
        <v>0</v>
      </c>
      <c r="H25" s="130"/>
      <c r="I25" s="793">
        <f>'7) Year 1 Cash Flow'!U26</f>
        <v>0</v>
      </c>
      <c r="J25" s="793">
        <f>CONTROL!U106</f>
        <v>0</v>
      </c>
      <c r="K25" s="793">
        <f>CONTROL!V106</f>
        <v>0</v>
      </c>
      <c r="L25" s="793">
        <f>CONTROL!W106</f>
        <v>0</v>
      </c>
      <c r="M25" s="813">
        <f>CONTROL!X106</f>
        <v>0</v>
      </c>
      <c r="N25" s="839"/>
    </row>
    <row r="26" spans="2:14" s="119" customFormat="1">
      <c r="B26" s="131"/>
      <c r="C26" s="99"/>
      <c r="D26" s="134" t="s">
        <v>218</v>
      </c>
      <c r="E26" s="134" t="str">
        <f>'6) Year 1 Budget &amp; Assumptions'!E26</f>
        <v/>
      </c>
      <c r="F26" s="136"/>
      <c r="G26" s="137">
        <f>CONTROL!C107</f>
        <v>0</v>
      </c>
      <c r="H26" s="130"/>
      <c r="I26" s="793">
        <f>'7) Year 1 Cash Flow'!U27</f>
        <v>0</v>
      </c>
      <c r="J26" s="793">
        <f>CONTROL!U107</f>
        <v>0</v>
      </c>
      <c r="K26" s="793">
        <f>CONTROL!V107</f>
        <v>0</v>
      </c>
      <c r="L26" s="793">
        <f>CONTROL!W107</f>
        <v>0</v>
      </c>
      <c r="M26" s="813">
        <f>CONTROL!X107</f>
        <v>0</v>
      </c>
      <c r="N26" s="839"/>
    </row>
    <row r="27" spans="2:14" s="119" customFormat="1">
      <c r="B27" s="131"/>
      <c r="C27" s="99"/>
      <c r="D27" s="134" t="s">
        <v>219</v>
      </c>
      <c r="E27" s="134" t="str">
        <f>'6) Year 1 Budget &amp; Assumptions'!E27</f>
        <v/>
      </c>
      <c r="F27" s="136"/>
      <c r="G27" s="137">
        <f>CONTROL!C108</f>
        <v>0</v>
      </c>
      <c r="H27" s="130"/>
      <c r="I27" s="793">
        <f>'7) Year 1 Cash Flow'!U28</f>
        <v>0</v>
      </c>
      <c r="J27" s="793">
        <f>CONTROL!U108</f>
        <v>0</v>
      </c>
      <c r="K27" s="793">
        <f>CONTROL!V108</f>
        <v>0</v>
      </c>
      <c r="L27" s="793">
        <f>CONTROL!W108</f>
        <v>0</v>
      </c>
      <c r="M27" s="813">
        <f>CONTROL!X108</f>
        <v>0</v>
      </c>
      <c r="N27" s="839"/>
    </row>
    <row r="28" spans="2:14" s="119" customFormat="1">
      <c r="B28" s="131"/>
      <c r="C28" s="99"/>
      <c r="D28" s="134" t="s">
        <v>220</v>
      </c>
      <c r="E28" s="134" t="str">
        <f>'6) Year 1 Budget &amp; Assumptions'!E28</f>
        <v/>
      </c>
      <c r="F28" s="136"/>
      <c r="G28" s="137">
        <f>CONTROL!C109</f>
        <v>0</v>
      </c>
      <c r="H28" s="130"/>
      <c r="I28" s="793">
        <f>'7) Year 1 Cash Flow'!U29</f>
        <v>0</v>
      </c>
      <c r="J28" s="793">
        <f>CONTROL!U109</f>
        <v>0</v>
      </c>
      <c r="K28" s="793">
        <f>CONTROL!V109</f>
        <v>0</v>
      </c>
      <c r="L28" s="793">
        <f>CONTROL!W109</f>
        <v>0</v>
      </c>
      <c r="M28" s="813">
        <f>CONTROL!X109</f>
        <v>0</v>
      </c>
      <c r="N28" s="839"/>
    </row>
    <row r="29" spans="2:14" s="119" customFormat="1">
      <c r="B29" s="131"/>
      <c r="C29" s="99"/>
      <c r="D29" s="134" t="s">
        <v>221</v>
      </c>
      <c r="E29" s="134" t="str">
        <f>'6) Year 1 Budget &amp; Assumptions'!E29</f>
        <v/>
      </c>
      <c r="F29" s="136"/>
      <c r="G29" s="137">
        <f>CONTROL!C110</f>
        <v>0</v>
      </c>
      <c r="H29" s="130"/>
      <c r="I29" s="793">
        <f>'7) Year 1 Cash Flow'!U30</f>
        <v>0</v>
      </c>
      <c r="J29" s="793">
        <f>CONTROL!U110</f>
        <v>0</v>
      </c>
      <c r="K29" s="793">
        <f>CONTROL!V110</f>
        <v>0</v>
      </c>
      <c r="L29" s="793">
        <f>CONTROL!W110</f>
        <v>0</v>
      </c>
      <c r="M29" s="813">
        <f>CONTROL!X110</f>
        <v>0</v>
      </c>
      <c r="N29" s="839"/>
    </row>
    <row r="30" spans="2:14" s="119" customFormat="1">
      <c r="B30" s="131"/>
      <c r="C30" s="99"/>
      <c r="D30" s="134" t="s">
        <v>222</v>
      </c>
      <c r="E30" s="134" t="str">
        <f>'6) Year 1 Budget &amp; Assumptions'!E30</f>
        <v/>
      </c>
      <c r="F30" s="136"/>
      <c r="G30" s="137">
        <f>CONTROL!C111</f>
        <v>0</v>
      </c>
      <c r="H30" s="130"/>
      <c r="I30" s="793">
        <f>'7) Year 1 Cash Flow'!U31</f>
        <v>0</v>
      </c>
      <c r="J30" s="793">
        <f>CONTROL!U111</f>
        <v>0</v>
      </c>
      <c r="K30" s="793">
        <f>CONTROL!V111</f>
        <v>0</v>
      </c>
      <c r="L30" s="793">
        <f>CONTROL!W111</f>
        <v>0</v>
      </c>
      <c r="M30" s="813">
        <f>CONTROL!X111</f>
        <v>0</v>
      </c>
      <c r="N30" s="839"/>
    </row>
    <row r="31" spans="2:14" s="119" customFormat="1">
      <c r="B31" s="131"/>
      <c r="C31" s="99"/>
      <c r="D31" s="134" t="s">
        <v>223</v>
      </c>
      <c r="E31" s="134" t="str">
        <f>'6) Year 1 Budget &amp; Assumptions'!E31</f>
        <v/>
      </c>
      <c r="F31" s="136"/>
      <c r="G31" s="137">
        <f>CONTROL!C112</f>
        <v>0</v>
      </c>
      <c r="H31" s="130"/>
      <c r="I31" s="793">
        <f>'7) Year 1 Cash Flow'!U32</f>
        <v>0</v>
      </c>
      <c r="J31" s="793">
        <f>CONTROL!U112</f>
        <v>0</v>
      </c>
      <c r="K31" s="793">
        <f>CONTROL!V112</f>
        <v>0</v>
      </c>
      <c r="L31" s="793">
        <f>CONTROL!W112</f>
        <v>0</v>
      </c>
      <c r="M31" s="813">
        <f>CONTROL!X112</f>
        <v>0</v>
      </c>
      <c r="N31" s="839"/>
    </row>
    <row r="32" spans="2:14" s="119" customFormat="1" ht="18">
      <c r="B32" s="131"/>
      <c r="C32" s="99"/>
      <c r="D32" s="134" t="str">
        <f>'6) Year 1 Budget &amp; Assumptions'!D32</f>
        <v xml:space="preserve"> Other School Districts' Revenue:</v>
      </c>
      <c r="E32" s="134"/>
      <c r="F32" s="851" t="s">
        <v>343</v>
      </c>
      <c r="G32" s="797">
        <f>CONTROL!C148</f>
        <v>0</v>
      </c>
      <c r="H32" s="130"/>
      <c r="I32" s="792">
        <f>'7) Year 1 Cash Flow'!U33</f>
        <v>0</v>
      </c>
      <c r="J32" s="792">
        <f>CONTROL!U148</f>
        <v>0</v>
      </c>
      <c r="K32" s="792">
        <f>CONTROL!V148</f>
        <v>0</v>
      </c>
      <c r="L32" s="792">
        <f>CONTROL!W148</f>
        <v>0</v>
      </c>
      <c r="M32" s="814">
        <f>CONTROL!X148</f>
        <v>0</v>
      </c>
      <c r="N32" s="839"/>
    </row>
    <row r="33" spans="2:14" s="119" customFormat="1">
      <c r="B33" s="131"/>
      <c r="C33" s="99"/>
      <c r="D33" s="339" t="s">
        <v>342</v>
      </c>
      <c r="E33" s="220"/>
      <c r="F33" s="851" t="s">
        <v>343</v>
      </c>
      <c r="G33" s="137">
        <f>CONTROL!C149</f>
        <v>0</v>
      </c>
      <c r="H33" s="130"/>
      <c r="I33" s="527">
        <f>SUM(I17:I32)</f>
        <v>0</v>
      </c>
      <c r="J33" s="327">
        <f>SUM(J17:J32)</f>
        <v>0</v>
      </c>
      <c r="K33" s="327">
        <f>SUM(K17:K32)</f>
        <v>0</v>
      </c>
      <c r="L33" s="327">
        <f>SUM(L17:L32)</f>
        <v>0</v>
      </c>
      <c r="M33" s="439">
        <f>SUM(M17:M32)</f>
        <v>0</v>
      </c>
      <c r="N33" s="839"/>
    </row>
    <row r="34" spans="2:14" s="119" customFormat="1">
      <c r="B34" s="131"/>
      <c r="C34" s="99"/>
      <c r="D34" s="147" t="s">
        <v>26</v>
      </c>
      <c r="G34" s="129"/>
      <c r="H34" s="130"/>
      <c r="I34" s="138">
        <f>'7) Year 1 Cash Flow'!U35</f>
        <v>0</v>
      </c>
      <c r="J34" s="144">
        <v>0</v>
      </c>
      <c r="K34" s="144">
        <v>0</v>
      </c>
      <c r="L34" s="144">
        <v>0</v>
      </c>
      <c r="M34" s="815">
        <v>0</v>
      </c>
      <c r="N34" s="839"/>
    </row>
    <row r="35" spans="2:14" s="119" customFormat="1">
      <c r="B35" s="131"/>
      <c r="C35" s="99"/>
      <c r="D35" s="147" t="s">
        <v>457</v>
      </c>
      <c r="G35" s="129"/>
      <c r="H35" s="130"/>
      <c r="I35" s="138">
        <f>'7) Year 1 Cash Flow'!U36</f>
        <v>0</v>
      </c>
      <c r="J35" s="144">
        <v>0</v>
      </c>
      <c r="K35" s="144">
        <v>0</v>
      </c>
      <c r="L35" s="144">
        <v>0</v>
      </c>
      <c r="M35" s="815">
        <v>0</v>
      </c>
      <c r="N35" s="979"/>
    </row>
    <row r="36" spans="2:14" s="119" customFormat="1">
      <c r="B36" s="131"/>
      <c r="C36" s="99"/>
      <c r="D36" s="113" t="s">
        <v>27</v>
      </c>
      <c r="G36" s="129"/>
      <c r="H36" s="130"/>
      <c r="I36" s="145"/>
      <c r="J36" s="146"/>
      <c r="K36" s="146"/>
      <c r="L36" s="146"/>
      <c r="M36" s="146"/>
      <c r="N36" s="842"/>
    </row>
    <row r="37" spans="2:14" s="119" customFormat="1">
      <c r="B37" s="131"/>
      <c r="C37" s="99"/>
      <c r="D37" s="147" t="s">
        <v>28</v>
      </c>
      <c r="F37" s="148"/>
      <c r="G37" s="101"/>
      <c r="H37" s="130"/>
      <c r="I37" s="138">
        <f>'7) Year 1 Cash Flow'!U38</f>
        <v>0</v>
      </c>
      <c r="J37" s="144">
        <v>0</v>
      </c>
      <c r="K37" s="144">
        <v>0</v>
      </c>
      <c r="L37" s="144">
        <v>0</v>
      </c>
      <c r="M37" s="815">
        <v>0</v>
      </c>
      <c r="N37" s="839"/>
    </row>
    <row r="38" spans="2:14" s="119" customFormat="1">
      <c r="B38" s="131"/>
      <c r="C38" s="99"/>
      <c r="D38" s="147" t="s">
        <v>29</v>
      </c>
      <c r="F38" s="148"/>
      <c r="G38" s="101"/>
      <c r="H38" s="130"/>
      <c r="I38" s="138">
        <f>'7) Year 1 Cash Flow'!U39</f>
        <v>0</v>
      </c>
      <c r="J38" s="144">
        <v>0</v>
      </c>
      <c r="K38" s="144">
        <v>0</v>
      </c>
      <c r="L38" s="144">
        <v>0</v>
      </c>
      <c r="M38" s="815">
        <v>0</v>
      </c>
      <c r="N38" s="839"/>
    </row>
    <row r="39" spans="2:14" s="119" customFormat="1">
      <c r="B39" s="131"/>
      <c r="C39" s="99"/>
      <c r="D39" s="147" t="s">
        <v>30</v>
      </c>
      <c r="F39" s="148"/>
      <c r="G39" s="101"/>
      <c r="H39" s="130"/>
      <c r="I39" s="138">
        <f>'7) Year 1 Cash Flow'!U40</f>
        <v>0</v>
      </c>
      <c r="J39" s="144">
        <v>0</v>
      </c>
      <c r="K39" s="144">
        <v>0</v>
      </c>
      <c r="L39" s="144">
        <v>0</v>
      </c>
      <c r="M39" s="815">
        <v>0</v>
      </c>
      <c r="N39" s="839"/>
    </row>
    <row r="40" spans="2:14" s="119" customFormat="1" ht="18">
      <c r="B40" s="131"/>
      <c r="C40" s="99"/>
      <c r="D40" s="147" t="s">
        <v>30</v>
      </c>
      <c r="G40" s="129"/>
      <c r="H40" s="130"/>
      <c r="I40" s="138">
        <f>'7) Year 1 Cash Flow'!U41</f>
        <v>0</v>
      </c>
      <c r="J40" s="140">
        <v>0</v>
      </c>
      <c r="K40" s="140">
        <v>0</v>
      </c>
      <c r="L40" s="140">
        <v>0</v>
      </c>
      <c r="M40" s="816">
        <v>0</v>
      </c>
      <c r="N40" s="839"/>
    </row>
    <row r="41" spans="2:14" s="119" customFormat="1">
      <c r="B41" s="131"/>
      <c r="C41" s="99" t="s">
        <v>31</v>
      </c>
      <c r="D41" s="100"/>
      <c r="G41" s="129"/>
      <c r="H41" s="130"/>
      <c r="I41" s="142">
        <f>SUM(I33:I40)</f>
        <v>0</v>
      </c>
      <c r="J41" s="143">
        <f>SUM(J33:J40)</f>
        <v>0</v>
      </c>
      <c r="K41" s="143">
        <f>SUM(K33:K40)</f>
        <v>0</v>
      </c>
      <c r="L41" s="143">
        <f>SUM(L33:L40)</f>
        <v>0</v>
      </c>
      <c r="M41" s="817">
        <f>SUM(M33:M40)</f>
        <v>0</v>
      </c>
      <c r="N41" s="839"/>
    </row>
    <row r="42" spans="2:14" s="119" customFormat="1" ht="7.5" customHeight="1">
      <c r="B42" s="131"/>
      <c r="C42" s="99"/>
      <c r="D42" s="99"/>
      <c r="E42" s="121"/>
      <c r="F42" s="121"/>
      <c r="G42" s="129"/>
      <c r="H42" s="130"/>
      <c r="I42" s="149"/>
      <c r="J42" s="150"/>
      <c r="K42" s="150"/>
      <c r="L42" s="150"/>
      <c r="M42" s="150"/>
      <c r="N42" s="842"/>
    </row>
    <row r="43" spans="2:14" s="119" customFormat="1" ht="12" customHeight="1">
      <c r="B43" s="112"/>
      <c r="C43" s="113" t="s">
        <v>32</v>
      </c>
      <c r="D43" s="113"/>
      <c r="E43" s="121"/>
      <c r="F43" s="121"/>
      <c r="G43" s="129"/>
      <c r="H43" s="130"/>
      <c r="I43" s="151"/>
      <c r="J43" s="152"/>
      <c r="K43" s="152"/>
      <c r="L43" s="152"/>
      <c r="M43" s="152"/>
      <c r="N43" s="842"/>
    </row>
    <row r="44" spans="2:14" s="119" customFormat="1">
      <c r="B44" s="131"/>
      <c r="C44" s="99"/>
      <c r="D44" s="100" t="s">
        <v>33</v>
      </c>
      <c r="G44" s="129"/>
      <c r="H44" s="130"/>
      <c r="I44" s="138">
        <f>'7) Year 1 Cash Flow'!U45</f>
        <v>0</v>
      </c>
      <c r="J44" s="144">
        <v>0</v>
      </c>
      <c r="K44" s="144">
        <v>0</v>
      </c>
      <c r="L44" s="144">
        <v>0</v>
      </c>
      <c r="M44" s="815">
        <v>0</v>
      </c>
      <c r="N44" s="839"/>
    </row>
    <row r="45" spans="2:14" s="119" customFormat="1">
      <c r="B45" s="131"/>
      <c r="C45" s="99"/>
      <c r="D45" s="100" t="s">
        <v>34</v>
      </c>
      <c r="G45" s="129"/>
      <c r="H45" s="130"/>
      <c r="I45" s="138">
        <f>'7) Year 1 Cash Flow'!U46</f>
        <v>0</v>
      </c>
      <c r="J45" s="153">
        <v>0</v>
      </c>
      <c r="K45" s="153">
        <v>0</v>
      </c>
      <c r="L45" s="153">
        <v>0</v>
      </c>
      <c r="M45" s="818">
        <v>0</v>
      </c>
      <c r="N45" s="839"/>
    </row>
    <row r="46" spans="2:14" s="119" customFormat="1">
      <c r="B46" s="131"/>
      <c r="C46" s="99"/>
      <c r="D46" s="100" t="s">
        <v>35</v>
      </c>
      <c r="G46" s="129"/>
      <c r="H46" s="130"/>
      <c r="I46" s="138">
        <f>'7) Year 1 Cash Flow'!U47</f>
        <v>0</v>
      </c>
      <c r="J46" s="144">
        <v>0</v>
      </c>
      <c r="K46" s="144">
        <v>0</v>
      </c>
      <c r="L46" s="144">
        <v>0</v>
      </c>
      <c r="M46" s="815">
        <v>0</v>
      </c>
      <c r="N46" s="839"/>
    </row>
    <row r="47" spans="2:14" s="119" customFormat="1">
      <c r="B47" s="131"/>
      <c r="C47" s="99"/>
      <c r="D47" s="100" t="s">
        <v>36</v>
      </c>
      <c r="G47" s="129"/>
      <c r="H47" s="130"/>
      <c r="I47" s="138">
        <f>'7) Year 1 Cash Flow'!U48</f>
        <v>0</v>
      </c>
      <c r="J47" s="153">
        <v>0</v>
      </c>
      <c r="K47" s="153">
        <v>0</v>
      </c>
      <c r="L47" s="153">
        <v>0</v>
      </c>
      <c r="M47" s="818">
        <v>0</v>
      </c>
      <c r="N47" s="839"/>
    </row>
    <row r="48" spans="2:14" s="119" customFormat="1" ht="12" customHeight="1">
      <c r="B48" s="131"/>
      <c r="C48" s="99"/>
      <c r="D48" s="113" t="s">
        <v>27</v>
      </c>
      <c r="G48" s="129"/>
      <c r="H48" s="130"/>
      <c r="I48" s="145"/>
      <c r="J48" s="146"/>
      <c r="K48" s="146"/>
      <c r="L48" s="146"/>
      <c r="M48" s="146"/>
      <c r="N48" s="842"/>
    </row>
    <row r="49" spans="2:14" s="119" customFormat="1">
      <c r="B49" s="131"/>
      <c r="C49" s="99"/>
      <c r="D49" s="147" t="s">
        <v>37</v>
      </c>
      <c r="F49" s="148"/>
      <c r="G49" s="101"/>
      <c r="H49" s="130"/>
      <c r="I49" s="138">
        <f>'7) Year 1 Cash Flow'!U50</f>
        <v>0</v>
      </c>
      <c r="J49" s="144">
        <v>0</v>
      </c>
      <c r="K49" s="144">
        <v>0</v>
      </c>
      <c r="L49" s="144">
        <v>0</v>
      </c>
      <c r="M49" s="815">
        <v>0</v>
      </c>
      <c r="N49" s="839"/>
    </row>
    <row r="50" spans="2:14" s="119" customFormat="1">
      <c r="B50" s="131"/>
      <c r="C50" s="99"/>
      <c r="D50" s="147" t="s">
        <v>30</v>
      </c>
      <c r="F50" s="148"/>
      <c r="G50" s="101"/>
      <c r="H50" s="130"/>
      <c r="I50" s="138">
        <f>'7) Year 1 Cash Flow'!U51</f>
        <v>0</v>
      </c>
      <c r="J50" s="144">
        <v>0</v>
      </c>
      <c r="K50" s="144">
        <v>0</v>
      </c>
      <c r="L50" s="144">
        <v>0</v>
      </c>
      <c r="M50" s="815">
        <v>0</v>
      </c>
      <c r="N50" s="839"/>
    </row>
    <row r="51" spans="2:14" s="119" customFormat="1" ht="13.5" customHeight="1">
      <c r="B51" s="131"/>
      <c r="C51" s="99"/>
      <c r="D51" s="147" t="s">
        <v>38</v>
      </c>
      <c r="G51" s="129"/>
      <c r="H51" s="130"/>
      <c r="I51" s="138">
        <f>'7) Year 1 Cash Flow'!U52</f>
        <v>0</v>
      </c>
      <c r="J51" s="140">
        <v>0</v>
      </c>
      <c r="K51" s="140">
        <v>0</v>
      </c>
      <c r="L51" s="140">
        <v>0</v>
      </c>
      <c r="M51" s="816">
        <v>0</v>
      </c>
      <c r="N51" s="839"/>
    </row>
    <row r="52" spans="2:14" s="119" customFormat="1">
      <c r="B52" s="131"/>
      <c r="C52" s="134" t="s">
        <v>39</v>
      </c>
      <c r="D52" s="100"/>
      <c r="G52" s="129"/>
      <c r="H52" s="130"/>
      <c r="I52" s="142">
        <f>SUM(I44:I51)</f>
        <v>0</v>
      </c>
      <c r="J52" s="142">
        <f>SUM(J44:J51)</f>
        <v>0</v>
      </c>
      <c r="K52" s="142">
        <f>SUM(K44:K51)</f>
        <v>0</v>
      </c>
      <c r="L52" s="142">
        <f>SUM(L44:L51)</f>
        <v>0</v>
      </c>
      <c r="M52" s="142">
        <f>SUM(M44:M51)</f>
        <v>0</v>
      </c>
      <c r="N52" s="839"/>
    </row>
    <row r="53" spans="2:14" s="119" customFormat="1" ht="7.5" customHeight="1">
      <c r="B53" s="131"/>
      <c r="C53" s="99"/>
      <c r="D53" s="99"/>
      <c r="E53" s="121"/>
      <c r="F53" s="121"/>
      <c r="G53" s="129"/>
      <c r="H53" s="130"/>
      <c r="I53" s="149"/>
      <c r="J53" s="150"/>
      <c r="K53" s="150"/>
      <c r="L53" s="150"/>
      <c r="M53" s="150"/>
      <c r="N53" s="842"/>
    </row>
    <row r="54" spans="2:14" s="119" customFormat="1">
      <c r="B54" s="112"/>
      <c r="C54" s="113" t="s">
        <v>40</v>
      </c>
      <c r="D54" s="113"/>
      <c r="E54" s="121"/>
      <c r="F54" s="121"/>
      <c r="G54" s="129"/>
      <c r="H54" s="130"/>
      <c r="I54" s="151"/>
      <c r="J54" s="152"/>
      <c r="K54" s="152"/>
      <c r="L54" s="152"/>
      <c r="M54" s="152"/>
      <c r="N54" s="842"/>
    </row>
    <row r="55" spans="2:14" s="119" customFormat="1">
      <c r="B55" s="131"/>
      <c r="C55" s="99"/>
      <c r="D55" s="100" t="s">
        <v>41</v>
      </c>
      <c r="G55" s="129"/>
      <c r="H55" s="130"/>
      <c r="I55" s="138">
        <f>'7) Year 1 Cash Flow'!U56</f>
        <v>0</v>
      </c>
      <c r="J55" s="144">
        <v>0</v>
      </c>
      <c r="K55" s="144">
        <v>0</v>
      </c>
      <c r="L55" s="144">
        <v>0</v>
      </c>
      <c r="M55" s="815">
        <v>0</v>
      </c>
      <c r="N55" s="839"/>
    </row>
    <row r="56" spans="2:14" s="119" customFormat="1">
      <c r="B56" s="131"/>
      <c r="C56" s="99"/>
      <c r="D56" s="100" t="s">
        <v>42</v>
      </c>
      <c r="G56" s="129"/>
      <c r="H56" s="130"/>
      <c r="I56" s="138">
        <f>'7) Year 1 Cash Flow'!U57</f>
        <v>0</v>
      </c>
      <c r="J56" s="153">
        <v>0</v>
      </c>
      <c r="K56" s="153">
        <v>0</v>
      </c>
      <c r="L56" s="153">
        <v>0</v>
      </c>
      <c r="M56" s="818">
        <v>0</v>
      </c>
      <c r="N56" s="839"/>
    </row>
    <row r="57" spans="2:14" s="119" customFormat="1">
      <c r="B57" s="131"/>
      <c r="C57" s="99"/>
      <c r="D57" s="100" t="s">
        <v>43</v>
      </c>
      <c r="G57" s="129"/>
      <c r="H57" s="130"/>
      <c r="I57" s="138">
        <f>'7) Year 1 Cash Flow'!U58</f>
        <v>0</v>
      </c>
      <c r="J57" s="144">
        <v>0</v>
      </c>
      <c r="K57" s="144">
        <v>0</v>
      </c>
      <c r="L57" s="144">
        <v>0</v>
      </c>
      <c r="M57" s="815">
        <v>0</v>
      </c>
      <c r="N57" s="839"/>
    </row>
    <row r="58" spans="2:14" s="119" customFormat="1">
      <c r="B58" s="131"/>
      <c r="C58" s="99"/>
      <c r="D58" s="100" t="s">
        <v>44</v>
      </c>
      <c r="G58" s="129"/>
      <c r="H58" s="130"/>
      <c r="I58" s="138">
        <f>'7) Year 1 Cash Flow'!U59</f>
        <v>0</v>
      </c>
      <c r="J58" s="144">
        <v>0</v>
      </c>
      <c r="K58" s="144">
        <v>0</v>
      </c>
      <c r="L58" s="144">
        <v>0</v>
      </c>
      <c r="M58" s="815">
        <v>0</v>
      </c>
      <c r="N58" s="839"/>
    </row>
    <row r="59" spans="2:14" s="119" customFormat="1">
      <c r="B59" s="131"/>
      <c r="C59" s="99"/>
      <c r="D59" s="100" t="s">
        <v>45</v>
      </c>
      <c r="G59" s="129"/>
      <c r="H59" s="130"/>
      <c r="I59" s="138">
        <f>'7) Year 1 Cash Flow'!U60</f>
        <v>0</v>
      </c>
      <c r="J59" s="144">
        <v>0</v>
      </c>
      <c r="K59" s="144">
        <v>0</v>
      </c>
      <c r="L59" s="144">
        <v>0</v>
      </c>
      <c r="M59" s="815">
        <v>0</v>
      </c>
      <c r="N59" s="839"/>
    </row>
    <row r="60" spans="2:14" s="119" customFormat="1">
      <c r="B60" s="131"/>
      <c r="C60" s="99"/>
      <c r="D60" s="100" t="s">
        <v>46</v>
      </c>
      <c r="G60" s="129"/>
      <c r="H60" s="130"/>
      <c r="I60" s="138">
        <f>'7) Year 1 Cash Flow'!U61</f>
        <v>0</v>
      </c>
      <c r="J60" s="144">
        <v>0</v>
      </c>
      <c r="K60" s="144">
        <v>0</v>
      </c>
      <c r="L60" s="144">
        <v>0</v>
      </c>
      <c r="M60" s="815">
        <v>0</v>
      </c>
      <c r="N60" s="839"/>
    </row>
    <row r="61" spans="2:14" s="119" customFormat="1">
      <c r="B61" s="131"/>
      <c r="C61" s="99"/>
      <c r="D61" s="100" t="s">
        <v>47</v>
      </c>
      <c r="G61" s="129"/>
      <c r="H61" s="130"/>
      <c r="I61" s="138">
        <f>'7) Year 1 Cash Flow'!U62</f>
        <v>0</v>
      </c>
      <c r="J61" s="144">
        <v>0</v>
      </c>
      <c r="K61" s="144">
        <v>0</v>
      </c>
      <c r="L61" s="144">
        <v>0</v>
      </c>
      <c r="M61" s="815">
        <v>0</v>
      </c>
      <c r="N61" s="839"/>
    </row>
    <row r="62" spans="2:14" s="119" customFormat="1" ht="18">
      <c r="B62" s="131"/>
      <c r="C62" s="99"/>
      <c r="D62" s="100" t="s">
        <v>48</v>
      </c>
      <c r="G62" s="129"/>
      <c r="H62" s="130"/>
      <c r="I62" s="138">
        <f>'7) Year 1 Cash Flow'!U63</f>
        <v>0</v>
      </c>
      <c r="J62" s="140">
        <v>0</v>
      </c>
      <c r="K62" s="140">
        <v>0</v>
      </c>
      <c r="L62" s="140">
        <v>0</v>
      </c>
      <c r="M62" s="816">
        <v>0</v>
      </c>
      <c r="N62" s="839"/>
    </row>
    <row r="63" spans="2:14" s="119" customFormat="1">
      <c r="B63" s="131"/>
      <c r="C63" s="99" t="s">
        <v>49</v>
      </c>
      <c r="D63" s="100"/>
      <c r="G63" s="129"/>
      <c r="H63" s="130"/>
      <c r="I63" s="154">
        <f>SUM(I55:I62)</f>
        <v>0</v>
      </c>
      <c r="J63" s="143">
        <f>SUM(J55:J62)</f>
        <v>0</v>
      </c>
      <c r="K63" s="143">
        <f>SUM(K55:K62)</f>
        <v>0</v>
      </c>
      <c r="L63" s="143">
        <f>SUM(L55:L62)</f>
        <v>0</v>
      </c>
      <c r="M63" s="817">
        <f>SUM(M55:M62)</f>
        <v>0</v>
      </c>
      <c r="N63" s="839"/>
    </row>
    <row r="64" spans="2:14" s="119" customFormat="1" ht="7.5" customHeight="1">
      <c r="B64" s="131"/>
      <c r="C64" s="99"/>
      <c r="D64" s="100"/>
      <c r="G64" s="129"/>
      <c r="H64" s="130"/>
      <c r="I64" s="146"/>
      <c r="J64" s="146"/>
      <c r="K64" s="146"/>
      <c r="L64" s="146"/>
      <c r="M64" s="146"/>
      <c r="N64" s="842"/>
    </row>
    <row r="65" spans="2:14" s="119" customFormat="1" ht="18.5" thickBot="1">
      <c r="B65" s="155" t="s">
        <v>50</v>
      </c>
      <c r="C65" s="156"/>
      <c r="D65" s="156"/>
      <c r="E65" s="157"/>
      <c r="F65" s="158"/>
      <c r="G65" s="159"/>
      <c r="H65" s="160"/>
      <c r="I65" s="161">
        <f>I63+I52+I41</f>
        <v>0</v>
      </c>
      <c r="J65" s="161">
        <f>J63+J52+J41</f>
        <v>0</v>
      </c>
      <c r="K65" s="161">
        <f>K63+K52+K41</f>
        <v>0</v>
      </c>
      <c r="L65" s="161">
        <f>L63+L52+L41</f>
        <v>0</v>
      </c>
      <c r="M65" s="819">
        <f>M63+M52+M41</f>
        <v>0</v>
      </c>
      <c r="N65" s="839"/>
    </row>
    <row r="66" spans="2:14" s="119" customFormat="1" ht="7.5" customHeight="1" thickTop="1">
      <c r="B66" s="112"/>
      <c r="C66" s="113"/>
      <c r="D66" s="113"/>
      <c r="G66" s="129"/>
      <c r="H66" s="130"/>
      <c r="I66" s="130"/>
      <c r="J66" s="130"/>
      <c r="K66" s="130"/>
      <c r="L66" s="130"/>
      <c r="M66" s="130"/>
      <c r="N66" s="842"/>
    </row>
    <row r="67" spans="2:14" s="119" customFormat="1" ht="5.15" customHeight="1">
      <c r="B67" s="112"/>
      <c r="C67" s="113"/>
      <c r="D67" s="113"/>
      <c r="G67" s="129"/>
      <c r="H67" s="130"/>
      <c r="I67" s="130"/>
      <c r="J67" s="130"/>
      <c r="K67" s="130"/>
      <c r="L67" s="130"/>
      <c r="M67" s="130"/>
      <c r="N67" s="842"/>
    </row>
    <row r="68" spans="2:14" s="119" customFormat="1">
      <c r="B68" s="112" t="s">
        <v>51</v>
      </c>
      <c r="C68" s="113"/>
      <c r="D68" s="113"/>
      <c r="G68" s="129"/>
      <c r="H68" s="130"/>
      <c r="I68" s="130"/>
      <c r="J68" s="130"/>
      <c r="K68" s="130"/>
      <c r="L68" s="130"/>
      <c r="M68" s="130"/>
      <c r="N68" s="842"/>
    </row>
    <row r="69" spans="2:14" s="119" customFormat="1" ht="30">
      <c r="B69" s="131"/>
      <c r="C69" s="165" t="s">
        <v>78</v>
      </c>
      <c r="D69" s="99"/>
      <c r="G69" s="129" t="s">
        <v>233</v>
      </c>
      <c r="H69" s="130"/>
      <c r="I69" s="130"/>
      <c r="J69" s="130"/>
      <c r="K69" s="130"/>
      <c r="L69" s="130"/>
      <c r="M69" s="130"/>
      <c r="N69" s="843" t="s">
        <v>289</v>
      </c>
    </row>
    <row r="70" spans="2:14" s="119" customFormat="1">
      <c r="B70" s="131"/>
      <c r="D70" s="166" t="s">
        <v>135</v>
      </c>
      <c r="E70" s="148"/>
      <c r="F70" s="148"/>
      <c r="G70" s="167">
        <f>'6) Year 1 Budget &amp; Assumptions'!G70</f>
        <v>0</v>
      </c>
      <c r="H70" s="130"/>
      <c r="I70" s="142">
        <f>'3) Staffing Plan'!D51</f>
        <v>0</v>
      </c>
      <c r="J70" s="142">
        <f>'3) Staffing Plan'!E51</f>
        <v>0</v>
      </c>
      <c r="K70" s="142">
        <f>'3) Staffing Plan'!F51</f>
        <v>0</v>
      </c>
      <c r="L70" s="142">
        <f>'3) Staffing Plan'!G51</f>
        <v>0</v>
      </c>
      <c r="M70" s="820">
        <f>'3) Staffing Plan'!H51</f>
        <v>0</v>
      </c>
      <c r="N70" s="839"/>
    </row>
    <row r="71" spans="2:14" s="119" customFormat="1">
      <c r="B71" s="131"/>
      <c r="D71" s="166" t="s">
        <v>136</v>
      </c>
      <c r="E71" s="148"/>
      <c r="F71" s="148"/>
      <c r="G71" s="167">
        <f>'6) Year 1 Budget &amp; Assumptions'!G71</f>
        <v>0</v>
      </c>
      <c r="H71" s="130"/>
      <c r="I71" s="142">
        <f>'3) Staffing Plan'!D52</f>
        <v>0</v>
      </c>
      <c r="J71" s="142">
        <f>'3) Staffing Plan'!E52</f>
        <v>0</v>
      </c>
      <c r="K71" s="142">
        <f>'3) Staffing Plan'!F52</f>
        <v>0</v>
      </c>
      <c r="L71" s="142">
        <f>'3) Staffing Plan'!G52</f>
        <v>0</v>
      </c>
      <c r="M71" s="820">
        <f>'3) Staffing Plan'!H52</f>
        <v>0</v>
      </c>
      <c r="N71" s="839"/>
    </row>
    <row r="72" spans="2:14" s="119" customFormat="1">
      <c r="B72" s="131"/>
      <c r="D72" s="166" t="s">
        <v>137</v>
      </c>
      <c r="E72" s="148"/>
      <c r="F72" s="148"/>
      <c r="G72" s="167">
        <f>'6) Year 1 Budget &amp; Assumptions'!G72</f>
        <v>0</v>
      </c>
      <c r="H72" s="130"/>
      <c r="I72" s="142">
        <f>'3) Staffing Plan'!D53</f>
        <v>0</v>
      </c>
      <c r="J72" s="142">
        <f>'3) Staffing Plan'!E53</f>
        <v>0</v>
      </c>
      <c r="K72" s="142">
        <f>'3) Staffing Plan'!F53</f>
        <v>0</v>
      </c>
      <c r="L72" s="142">
        <f>'3) Staffing Plan'!G53</f>
        <v>0</v>
      </c>
      <c r="M72" s="820">
        <f>'3) Staffing Plan'!H53</f>
        <v>0</v>
      </c>
      <c r="N72" s="839"/>
    </row>
    <row r="73" spans="2:14" s="119" customFormat="1">
      <c r="B73" s="131"/>
      <c r="D73" s="166" t="s">
        <v>106</v>
      </c>
      <c r="E73" s="148"/>
      <c r="F73" s="148"/>
      <c r="G73" s="167">
        <f>'6) Year 1 Budget &amp; Assumptions'!G73</f>
        <v>0</v>
      </c>
      <c r="H73" s="130"/>
      <c r="I73" s="142">
        <f>'3) Staffing Plan'!D54</f>
        <v>0</v>
      </c>
      <c r="J73" s="142">
        <f>'3) Staffing Plan'!E54</f>
        <v>0</v>
      </c>
      <c r="K73" s="142">
        <f>'3) Staffing Plan'!F54</f>
        <v>0</v>
      </c>
      <c r="L73" s="142">
        <f>'3) Staffing Plan'!G54</f>
        <v>0</v>
      </c>
      <c r="M73" s="820">
        <f>'3) Staffing Plan'!H54</f>
        <v>0</v>
      </c>
      <c r="N73" s="839"/>
    </row>
    <row r="74" spans="2:14" s="119" customFormat="1">
      <c r="B74" s="131"/>
      <c r="D74" s="166" t="s">
        <v>107</v>
      </c>
      <c r="E74" s="148"/>
      <c r="F74" s="148"/>
      <c r="G74" s="167">
        <f>'6) Year 1 Budget &amp; Assumptions'!G74</f>
        <v>0</v>
      </c>
      <c r="H74" s="130"/>
      <c r="I74" s="142">
        <f>'3) Staffing Plan'!D55</f>
        <v>0</v>
      </c>
      <c r="J74" s="142">
        <f>'3) Staffing Plan'!E55</f>
        <v>0</v>
      </c>
      <c r="K74" s="142">
        <f>'3) Staffing Plan'!F55</f>
        <v>0</v>
      </c>
      <c r="L74" s="142">
        <f>'3) Staffing Plan'!G55</f>
        <v>0</v>
      </c>
      <c r="M74" s="820">
        <f>'3) Staffing Plan'!H55</f>
        <v>0</v>
      </c>
      <c r="N74" s="839"/>
    </row>
    <row r="75" spans="2:14" s="119" customFormat="1" ht="18">
      <c r="B75" s="131"/>
      <c r="D75" s="166" t="s">
        <v>138</v>
      </c>
      <c r="E75" s="148"/>
      <c r="F75" s="148"/>
      <c r="G75" s="168">
        <f>'6) Year 1 Budget &amp; Assumptions'!G75</f>
        <v>0</v>
      </c>
      <c r="H75" s="130"/>
      <c r="I75" s="139">
        <f>'3) Staffing Plan'!D56</f>
        <v>0</v>
      </c>
      <c r="J75" s="139">
        <f>'3) Staffing Plan'!E56</f>
        <v>0</v>
      </c>
      <c r="K75" s="139">
        <f>'3) Staffing Plan'!F56</f>
        <v>0</v>
      </c>
      <c r="L75" s="139">
        <f>'3) Staffing Plan'!G56</f>
        <v>0</v>
      </c>
      <c r="M75" s="821">
        <f>'3) Staffing Plan'!H56</f>
        <v>0</v>
      </c>
      <c r="N75" s="839"/>
    </row>
    <row r="76" spans="2:14" s="119" customFormat="1">
      <c r="B76" s="131"/>
      <c r="C76" s="169" t="s">
        <v>77</v>
      </c>
      <c r="E76" s="148"/>
      <c r="F76" s="148"/>
      <c r="G76" s="167">
        <f>SUM(G70:G75)</f>
        <v>0</v>
      </c>
      <c r="H76" s="130"/>
      <c r="I76" s="170">
        <f>SUM(I70:I75)</f>
        <v>0</v>
      </c>
      <c r="J76" s="170">
        <f>SUM(J70:J75)</f>
        <v>0</v>
      </c>
      <c r="K76" s="170">
        <f>SUM(K70:K75)</f>
        <v>0</v>
      </c>
      <c r="L76" s="170">
        <f>SUM(L70:L75)</f>
        <v>0</v>
      </c>
      <c r="M76" s="822">
        <f>SUM(M70:M75)</f>
        <v>0</v>
      </c>
      <c r="N76" s="839"/>
    </row>
    <row r="77" spans="2:14" s="119" customFormat="1" ht="7.5" customHeight="1">
      <c r="B77" s="131"/>
      <c r="D77" s="148"/>
      <c r="E77" s="148"/>
      <c r="F77" s="148"/>
      <c r="G77" s="171"/>
      <c r="H77" s="130"/>
      <c r="I77" s="130"/>
      <c r="J77" s="130"/>
      <c r="K77" s="130"/>
      <c r="L77" s="130"/>
      <c r="M77" s="130"/>
      <c r="N77" s="842"/>
    </row>
    <row r="78" spans="2:14" s="119" customFormat="1" ht="12" customHeight="1">
      <c r="B78" s="131"/>
      <c r="C78" s="165" t="s">
        <v>79</v>
      </c>
      <c r="D78" s="99"/>
      <c r="G78" s="172"/>
      <c r="H78" s="130"/>
      <c r="I78" s="130"/>
      <c r="J78" s="130"/>
      <c r="K78" s="130"/>
      <c r="L78" s="130"/>
      <c r="M78" s="130"/>
      <c r="N78" s="842"/>
    </row>
    <row r="79" spans="2:14" s="119" customFormat="1">
      <c r="B79" s="131"/>
      <c r="D79" s="166" t="s">
        <v>52</v>
      </c>
      <c r="E79" s="148"/>
      <c r="F79" s="148"/>
      <c r="G79" s="167">
        <f>'6) Year 1 Budget &amp; Assumptions'!G79</f>
        <v>0</v>
      </c>
      <c r="H79" s="173"/>
      <c r="I79" s="142">
        <f>'3) Staffing Plan'!D60</f>
        <v>0</v>
      </c>
      <c r="J79" s="142">
        <f>'3) Staffing Plan'!E60</f>
        <v>0</v>
      </c>
      <c r="K79" s="142">
        <f>'3) Staffing Plan'!F60</f>
        <v>0</v>
      </c>
      <c r="L79" s="142">
        <f>'3) Staffing Plan'!G60</f>
        <v>0</v>
      </c>
      <c r="M79" s="820">
        <f>'3) Staffing Plan'!H60</f>
        <v>0</v>
      </c>
      <c r="N79" s="839"/>
    </row>
    <row r="80" spans="2:14" s="119" customFormat="1">
      <c r="B80" s="131"/>
      <c r="D80" s="166" t="s">
        <v>53</v>
      </c>
      <c r="E80" s="148"/>
      <c r="F80" s="148"/>
      <c r="G80" s="167">
        <f>'6) Year 1 Budget &amp; Assumptions'!G80</f>
        <v>0</v>
      </c>
      <c r="H80" s="173"/>
      <c r="I80" s="142">
        <f>'3) Staffing Plan'!D61</f>
        <v>0</v>
      </c>
      <c r="J80" s="142">
        <f>'3) Staffing Plan'!E61</f>
        <v>0</v>
      </c>
      <c r="K80" s="142">
        <f>'3) Staffing Plan'!F61</f>
        <v>0</v>
      </c>
      <c r="L80" s="142">
        <f>'3) Staffing Plan'!G61</f>
        <v>0</v>
      </c>
      <c r="M80" s="820">
        <f>'3) Staffing Plan'!H61</f>
        <v>0</v>
      </c>
      <c r="N80" s="839"/>
    </row>
    <row r="81" spans="2:14" s="119" customFormat="1">
      <c r="B81" s="131"/>
      <c r="D81" s="166" t="s">
        <v>10</v>
      </c>
      <c r="E81" s="148"/>
      <c r="F81" s="148"/>
      <c r="G81" s="167">
        <f>'6) Year 1 Budget &amp; Assumptions'!G81</f>
        <v>0</v>
      </c>
      <c r="H81" s="173"/>
      <c r="I81" s="142">
        <f>'3) Staffing Plan'!D62</f>
        <v>0</v>
      </c>
      <c r="J81" s="142">
        <f>'3) Staffing Plan'!E62</f>
        <v>0</v>
      </c>
      <c r="K81" s="142">
        <f>'3) Staffing Plan'!F62</f>
        <v>0</v>
      </c>
      <c r="L81" s="142">
        <f>'3) Staffing Plan'!G62</f>
        <v>0</v>
      </c>
      <c r="M81" s="820">
        <f>'3) Staffing Plan'!H62</f>
        <v>0</v>
      </c>
      <c r="N81" s="839"/>
    </row>
    <row r="82" spans="2:14" s="119" customFormat="1">
      <c r="B82" s="131"/>
      <c r="D82" s="166" t="s">
        <v>11</v>
      </c>
      <c r="E82" s="148"/>
      <c r="F82" s="148"/>
      <c r="G82" s="167">
        <f>'6) Year 1 Budget &amp; Assumptions'!G82</f>
        <v>0</v>
      </c>
      <c r="H82" s="173"/>
      <c r="I82" s="142">
        <f>'3) Staffing Plan'!D63</f>
        <v>0</v>
      </c>
      <c r="J82" s="142">
        <f>'3) Staffing Plan'!E63</f>
        <v>0</v>
      </c>
      <c r="K82" s="142">
        <f>'3) Staffing Plan'!F63</f>
        <v>0</v>
      </c>
      <c r="L82" s="142">
        <f>'3) Staffing Plan'!G63</f>
        <v>0</v>
      </c>
      <c r="M82" s="820">
        <f>'3) Staffing Plan'!H63</f>
        <v>0</v>
      </c>
      <c r="N82" s="839"/>
    </row>
    <row r="83" spans="2:14" s="119" customFormat="1">
      <c r="B83" s="131"/>
      <c r="D83" s="166" t="s">
        <v>12</v>
      </c>
      <c r="E83" s="148"/>
      <c r="F83" s="148"/>
      <c r="G83" s="167">
        <f>'6) Year 1 Budget &amp; Assumptions'!G83</f>
        <v>0</v>
      </c>
      <c r="H83" s="173"/>
      <c r="I83" s="142">
        <f>'3) Staffing Plan'!D64</f>
        <v>0</v>
      </c>
      <c r="J83" s="142">
        <f>'3) Staffing Plan'!E64</f>
        <v>0</v>
      </c>
      <c r="K83" s="142">
        <f>'3) Staffing Plan'!F64</f>
        <v>0</v>
      </c>
      <c r="L83" s="142">
        <f>'3) Staffing Plan'!G64</f>
        <v>0</v>
      </c>
      <c r="M83" s="820">
        <f>'3) Staffing Plan'!H64</f>
        <v>0</v>
      </c>
      <c r="N83" s="839"/>
    </row>
    <row r="84" spans="2:14" s="119" customFormat="1">
      <c r="B84" s="131"/>
      <c r="D84" s="166" t="s">
        <v>13</v>
      </c>
      <c r="E84" s="148"/>
      <c r="F84" s="148"/>
      <c r="G84" s="167">
        <f>'6) Year 1 Budget &amp; Assumptions'!G84</f>
        <v>0</v>
      </c>
      <c r="H84" s="173"/>
      <c r="I84" s="142">
        <f>'3) Staffing Plan'!D65</f>
        <v>0</v>
      </c>
      <c r="J84" s="142">
        <f>'3) Staffing Plan'!E65</f>
        <v>0</v>
      </c>
      <c r="K84" s="142">
        <f>'3) Staffing Plan'!F65</f>
        <v>0</v>
      </c>
      <c r="L84" s="142">
        <f>'3) Staffing Plan'!G65</f>
        <v>0</v>
      </c>
      <c r="M84" s="820">
        <f>'3) Staffing Plan'!H65</f>
        <v>0</v>
      </c>
      <c r="N84" s="839"/>
    </row>
    <row r="85" spans="2:14" s="119" customFormat="1">
      <c r="B85" s="131"/>
      <c r="D85" s="166" t="s">
        <v>75</v>
      </c>
      <c r="E85" s="148"/>
      <c r="F85" s="148"/>
      <c r="G85" s="167">
        <f>'6) Year 1 Budget &amp; Assumptions'!G85</f>
        <v>0</v>
      </c>
      <c r="H85" s="173"/>
      <c r="I85" s="142">
        <f>'3) Staffing Plan'!D66</f>
        <v>0</v>
      </c>
      <c r="J85" s="142">
        <f>'3) Staffing Plan'!E66</f>
        <v>0</v>
      </c>
      <c r="K85" s="142">
        <f>'3) Staffing Plan'!F66</f>
        <v>0</v>
      </c>
      <c r="L85" s="142">
        <f>'3) Staffing Plan'!G66</f>
        <v>0</v>
      </c>
      <c r="M85" s="820">
        <f>'3) Staffing Plan'!H66</f>
        <v>0</v>
      </c>
      <c r="N85" s="839"/>
    </row>
    <row r="86" spans="2:14" s="119" customFormat="1" ht="18">
      <c r="B86" s="131"/>
      <c r="D86" s="169" t="s">
        <v>30</v>
      </c>
      <c r="E86" s="148"/>
      <c r="F86" s="148"/>
      <c r="G86" s="168">
        <f>'6) Year 1 Budget &amp; Assumptions'!G86</f>
        <v>0</v>
      </c>
      <c r="H86" s="173"/>
      <c r="I86" s="139">
        <f>'3) Staffing Plan'!D67</f>
        <v>0</v>
      </c>
      <c r="J86" s="139">
        <f>'3) Staffing Plan'!E67</f>
        <v>0</v>
      </c>
      <c r="K86" s="139">
        <f>'3) Staffing Plan'!F67</f>
        <v>0</v>
      </c>
      <c r="L86" s="139">
        <f>'3) Staffing Plan'!G67</f>
        <v>0</v>
      </c>
      <c r="M86" s="821">
        <f>'3) Staffing Plan'!H67</f>
        <v>0</v>
      </c>
      <c r="N86" s="839"/>
    </row>
    <row r="87" spans="2:14" s="119" customFormat="1">
      <c r="B87" s="131"/>
      <c r="C87" s="169" t="s">
        <v>80</v>
      </c>
      <c r="E87" s="148"/>
      <c r="F87" s="148"/>
      <c r="G87" s="167">
        <f>SUM(G79:G86)</f>
        <v>0</v>
      </c>
      <c r="H87" s="173"/>
      <c r="I87" s="170">
        <f>SUM(I79:I86)</f>
        <v>0</v>
      </c>
      <c r="J87" s="170">
        <f>SUM(J79:J86)</f>
        <v>0</v>
      </c>
      <c r="K87" s="170">
        <f>SUM(K79:K86)</f>
        <v>0</v>
      </c>
      <c r="L87" s="170">
        <f>SUM(L79:L86)</f>
        <v>0</v>
      </c>
      <c r="M87" s="822">
        <f>SUM(M79:M86)</f>
        <v>0</v>
      </c>
      <c r="N87" s="839"/>
    </row>
    <row r="88" spans="2:14" s="119" customFormat="1" ht="7.5" customHeight="1">
      <c r="B88" s="131"/>
      <c r="D88" s="148"/>
      <c r="E88" s="148"/>
      <c r="F88" s="148"/>
      <c r="G88" s="171"/>
      <c r="H88" s="130"/>
      <c r="I88" s="130"/>
      <c r="J88" s="130"/>
      <c r="K88" s="130"/>
      <c r="L88" s="130"/>
      <c r="M88" s="130"/>
      <c r="N88" s="842"/>
    </row>
    <row r="89" spans="2:14" s="119" customFormat="1">
      <c r="B89" s="131"/>
      <c r="C89" s="165" t="s">
        <v>81</v>
      </c>
      <c r="D89" s="99"/>
      <c r="G89" s="174"/>
      <c r="H89" s="130"/>
      <c r="I89" s="130"/>
      <c r="J89" s="130"/>
      <c r="K89" s="130"/>
      <c r="L89" s="130"/>
      <c r="M89" s="130"/>
      <c r="N89" s="842"/>
    </row>
    <row r="90" spans="2:14" s="119" customFormat="1">
      <c r="B90" s="131"/>
      <c r="D90" s="166" t="s">
        <v>108</v>
      </c>
      <c r="E90" s="148"/>
      <c r="F90" s="148"/>
      <c r="G90" s="167">
        <f>'6) Year 1 Budget &amp; Assumptions'!G90</f>
        <v>0</v>
      </c>
      <c r="H90" s="130"/>
      <c r="I90" s="142">
        <f>'3) Staffing Plan'!D71</f>
        <v>0</v>
      </c>
      <c r="J90" s="142">
        <f>'3) Staffing Plan'!E71</f>
        <v>0</v>
      </c>
      <c r="K90" s="142">
        <f>'3) Staffing Plan'!F71</f>
        <v>0</v>
      </c>
      <c r="L90" s="142">
        <f>'3) Staffing Plan'!G71</f>
        <v>0</v>
      </c>
      <c r="M90" s="820">
        <f>'3) Staffing Plan'!H71</f>
        <v>0</v>
      </c>
      <c r="N90" s="839"/>
    </row>
    <row r="91" spans="2:14" s="119" customFormat="1">
      <c r="B91" s="131"/>
      <c r="D91" s="166" t="s">
        <v>109</v>
      </c>
      <c r="E91" s="148"/>
      <c r="F91" s="148"/>
      <c r="G91" s="167">
        <f>'6) Year 1 Budget &amp; Assumptions'!G91</f>
        <v>0</v>
      </c>
      <c r="H91" s="130"/>
      <c r="I91" s="142">
        <f>'3) Staffing Plan'!D72</f>
        <v>0</v>
      </c>
      <c r="J91" s="142">
        <f>'3) Staffing Plan'!E72</f>
        <v>0</v>
      </c>
      <c r="K91" s="142">
        <f>'3) Staffing Plan'!F72</f>
        <v>0</v>
      </c>
      <c r="L91" s="142">
        <f>'3) Staffing Plan'!G72</f>
        <v>0</v>
      </c>
      <c r="M91" s="820">
        <f>'3) Staffing Plan'!H72</f>
        <v>0</v>
      </c>
      <c r="N91" s="839"/>
    </row>
    <row r="92" spans="2:14" s="119" customFormat="1">
      <c r="B92" s="131"/>
      <c r="D92" s="166" t="s">
        <v>110</v>
      </c>
      <c r="E92" s="148"/>
      <c r="F92" s="148"/>
      <c r="G92" s="167">
        <f>'6) Year 1 Budget &amp; Assumptions'!G92</f>
        <v>0</v>
      </c>
      <c r="H92" s="130"/>
      <c r="I92" s="142">
        <f>'3) Staffing Plan'!D73</f>
        <v>0</v>
      </c>
      <c r="J92" s="142">
        <f>'3) Staffing Plan'!E73</f>
        <v>0</v>
      </c>
      <c r="K92" s="142">
        <f>'3) Staffing Plan'!F73</f>
        <v>0</v>
      </c>
      <c r="L92" s="142">
        <f>'3) Staffing Plan'!G73</f>
        <v>0</v>
      </c>
      <c r="M92" s="820">
        <f>'3) Staffing Plan'!H73</f>
        <v>0</v>
      </c>
      <c r="N92" s="839"/>
    </row>
    <row r="93" spans="2:14" s="119" customFormat="1">
      <c r="B93" s="131"/>
      <c r="D93" s="166" t="s">
        <v>7</v>
      </c>
      <c r="E93" s="148"/>
      <c r="F93" s="148"/>
      <c r="G93" s="167">
        <f>'6) Year 1 Budget &amp; Assumptions'!G93</f>
        <v>0</v>
      </c>
      <c r="H93" s="130"/>
      <c r="I93" s="142">
        <f>'3) Staffing Plan'!D74</f>
        <v>0</v>
      </c>
      <c r="J93" s="142">
        <f>'3) Staffing Plan'!E74</f>
        <v>0</v>
      </c>
      <c r="K93" s="142">
        <f>'3) Staffing Plan'!F74</f>
        <v>0</v>
      </c>
      <c r="L93" s="142">
        <f>'3) Staffing Plan'!G74</f>
        <v>0</v>
      </c>
      <c r="M93" s="820">
        <f>'3) Staffing Plan'!H74</f>
        <v>0</v>
      </c>
      <c r="N93" s="839"/>
    </row>
    <row r="94" spans="2:14" s="119" customFormat="1" ht="18">
      <c r="B94" s="131"/>
      <c r="D94" s="166" t="s">
        <v>30</v>
      </c>
      <c r="E94" s="148"/>
      <c r="F94" s="148"/>
      <c r="G94" s="168">
        <f>'6) Year 1 Budget &amp; Assumptions'!G94</f>
        <v>0</v>
      </c>
      <c r="H94" s="130"/>
      <c r="I94" s="139">
        <f>'3) Staffing Plan'!D75</f>
        <v>0</v>
      </c>
      <c r="J94" s="139">
        <f>'3) Staffing Plan'!E75</f>
        <v>0</v>
      </c>
      <c r="K94" s="139">
        <f>'3) Staffing Plan'!F75</f>
        <v>0</v>
      </c>
      <c r="L94" s="139">
        <f>'3) Staffing Plan'!G75</f>
        <v>0</v>
      </c>
      <c r="M94" s="821">
        <f>'3) Staffing Plan'!H75</f>
        <v>0</v>
      </c>
      <c r="N94" s="839"/>
    </row>
    <row r="95" spans="2:14" s="119" customFormat="1">
      <c r="B95" s="131"/>
      <c r="C95" s="169" t="s">
        <v>82</v>
      </c>
      <c r="E95" s="148"/>
      <c r="F95" s="148"/>
      <c r="G95" s="167">
        <f>SUM(G90:G94)</f>
        <v>0</v>
      </c>
      <c r="H95" s="130"/>
      <c r="I95" s="170">
        <f>SUM(I90:I94)</f>
        <v>0</v>
      </c>
      <c r="J95" s="170">
        <f>SUM(J90:J94)</f>
        <v>0</v>
      </c>
      <c r="K95" s="170">
        <f>SUM(K90:K94)</f>
        <v>0</v>
      </c>
      <c r="L95" s="170">
        <f>SUM(L90:L94)</f>
        <v>0</v>
      </c>
      <c r="M95" s="822">
        <f>SUM(M90:M94)</f>
        <v>0</v>
      </c>
      <c r="N95" s="839"/>
    </row>
    <row r="96" spans="2:14" s="119" customFormat="1" ht="7.5" customHeight="1">
      <c r="B96" s="131"/>
      <c r="D96" s="148"/>
      <c r="E96" s="148"/>
      <c r="F96" s="148"/>
      <c r="G96" s="171"/>
      <c r="H96" s="130"/>
      <c r="I96" s="150"/>
      <c r="J96" s="150"/>
      <c r="K96" s="150"/>
      <c r="L96" s="150"/>
      <c r="M96" s="150"/>
      <c r="N96" s="842"/>
    </row>
    <row r="97" spans="2:14" s="119" customFormat="1">
      <c r="B97" s="131"/>
      <c r="C97" s="175" t="s">
        <v>83</v>
      </c>
      <c r="D97" s="99"/>
      <c r="E97" s="99"/>
      <c r="F97" s="99"/>
      <c r="G97" s="404">
        <f>G76+G87+G95</f>
        <v>0</v>
      </c>
      <c r="H97" s="130"/>
      <c r="I97" s="143">
        <f>I76+I87+I95</f>
        <v>0</v>
      </c>
      <c r="J97" s="143">
        <f>J76+J87+J95</f>
        <v>0</v>
      </c>
      <c r="K97" s="143">
        <f>K76+K87+K95</f>
        <v>0</v>
      </c>
      <c r="L97" s="143">
        <f>L76+L87+L95</f>
        <v>0</v>
      </c>
      <c r="M97" s="817">
        <f>M76+M87+M95</f>
        <v>0</v>
      </c>
      <c r="N97" s="839"/>
    </row>
    <row r="98" spans="2:14" s="119" customFormat="1" ht="7.5" customHeight="1">
      <c r="B98" s="131"/>
      <c r="D98" s="148"/>
      <c r="E98" s="148"/>
      <c r="F98" s="148"/>
      <c r="G98" s="171"/>
      <c r="H98" s="130"/>
      <c r="I98" s="150"/>
      <c r="J98" s="150"/>
      <c r="K98" s="150"/>
      <c r="L98" s="150"/>
      <c r="M98" s="150"/>
      <c r="N98" s="842"/>
    </row>
    <row r="99" spans="2:14" s="119" customFormat="1">
      <c r="B99" s="131"/>
      <c r="C99" s="165" t="s">
        <v>84</v>
      </c>
      <c r="D99" s="99"/>
      <c r="E99" s="99"/>
      <c r="F99" s="99"/>
      <c r="G99" s="174"/>
      <c r="H99" s="130"/>
      <c r="I99" s="130"/>
      <c r="J99" s="130"/>
      <c r="K99" s="130"/>
      <c r="L99" s="130"/>
      <c r="M99" s="130"/>
      <c r="N99" s="842"/>
    </row>
    <row r="100" spans="2:14" s="119" customFormat="1">
      <c r="B100" s="131"/>
      <c r="D100" s="166" t="s">
        <v>14</v>
      </c>
      <c r="E100" s="99"/>
      <c r="F100" s="99"/>
      <c r="G100" s="174"/>
      <c r="H100" s="130"/>
      <c r="I100" s="773">
        <f>'7) Year 1 Cash Flow'!U101</f>
        <v>0</v>
      </c>
      <c r="J100" s="774">
        <v>0</v>
      </c>
      <c r="K100" s="144">
        <v>0</v>
      </c>
      <c r="L100" s="144">
        <v>0</v>
      </c>
      <c r="M100" s="815">
        <v>0</v>
      </c>
      <c r="N100" s="839"/>
    </row>
    <row r="101" spans="2:14" s="119" customFormat="1">
      <c r="B101" s="131"/>
      <c r="D101" s="148" t="s">
        <v>71</v>
      </c>
      <c r="E101" s="99"/>
      <c r="F101" s="99"/>
      <c r="G101" s="174"/>
      <c r="H101" s="130"/>
      <c r="I101" s="773">
        <f>'7) Year 1 Cash Flow'!U102</f>
        <v>0</v>
      </c>
      <c r="J101" s="774">
        <v>0</v>
      </c>
      <c r="K101" s="144">
        <v>0</v>
      </c>
      <c r="L101" s="144">
        <v>0</v>
      </c>
      <c r="M101" s="815">
        <v>0</v>
      </c>
      <c r="N101" s="839"/>
    </row>
    <row r="102" spans="2:14" s="119" customFormat="1" ht="18">
      <c r="B102" s="131"/>
      <c r="D102" s="166" t="s">
        <v>60</v>
      </c>
      <c r="E102" s="99"/>
      <c r="F102" s="99"/>
      <c r="G102" s="174"/>
      <c r="H102" s="130"/>
      <c r="I102" s="773">
        <f>'7) Year 1 Cash Flow'!U103</f>
        <v>0</v>
      </c>
      <c r="J102" s="775">
        <v>0</v>
      </c>
      <c r="K102" s="140">
        <v>0</v>
      </c>
      <c r="L102" s="140">
        <v>0</v>
      </c>
      <c r="M102" s="816">
        <v>0</v>
      </c>
      <c r="N102" s="839"/>
    </row>
    <row r="103" spans="2:14" s="119" customFormat="1">
      <c r="B103" s="131"/>
      <c r="C103" s="169" t="s">
        <v>85</v>
      </c>
      <c r="D103" s="99"/>
      <c r="E103" s="99"/>
      <c r="F103" s="99"/>
      <c r="G103" s="174"/>
      <c r="H103" s="130"/>
      <c r="I103" s="776">
        <f>SUM(I100:I102)</f>
        <v>0</v>
      </c>
      <c r="J103" s="777">
        <f>SUM(J100:J102)</f>
        <v>0</v>
      </c>
      <c r="K103" s="143">
        <f>SUM(K100:K102)</f>
        <v>0</v>
      </c>
      <c r="L103" s="143">
        <f>SUM(L100:L102)</f>
        <v>0</v>
      </c>
      <c r="M103" s="817">
        <f>SUM(M100:M102)</f>
        <v>0</v>
      </c>
      <c r="N103" s="839"/>
    </row>
    <row r="104" spans="2:14" s="119" customFormat="1" ht="7.5" customHeight="1">
      <c r="B104" s="131"/>
      <c r="D104" s="148"/>
      <c r="E104" s="148"/>
      <c r="F104" s="148"/>
      <c r="G104" s="171"/>
      <c r="H104" s="130"/>
      <c r="I104" s="149"/>
      <c r="J104" s="150"/>
      <c r="K104" s="150"/>
      <c r="L104" s="150"/>
      <c r="M104" s="150"/>
      <c r="N104" s="842"/>
    </row>
    <row r="105" spans="2:14" s="119" customFormat="1">
      <c r="B105" s="131"/>
      <c r="C105" s="175" t="s">
        <v>86</v>
      </c>
      <c r="D105" s="99"/>
      <c r="E105" s="99"/>
      <c r="F105" s="99"/>
      <c r="G105" s="404">
        <f>G97</f>
        <v>0</v>
      </c>
      <c r="H105" s="130"/>
      <c r="I105" s="142">
        <f>I97+I103</f>
        <v>0</v>
      </c>
      <c r="J105" s="143">
        <f>J97+J103</f>
        <v>0</v>
      </c>
      <c r="K105" s="143">
        <f>K97+K103</f>
        <v>0</v>
      </c>
      <c r="L105" s="143">
        <f>L97+L103</f>
        <v>0</v>
      </c>
      <c r="M105" s="817">
        <f>M97+M103</f>
        <v>0</v>
      </c>
      <c r="N105" s="839"/>
    </row>
    <row r="106" spans="2:14" s="119" customFormat="1" ht="7.5" customHeight="1">
      <c r="B106" s="131"/>
      <c r="E106" s="148"/>
      <c r="F106" s="148"/>
      <c r="G106" s="101"/>
      <c r="H106" s="130"/>
      <c r="I106" s="149"/>
      <c r="J106" s="150"/>
      <c r="K106" s="150"/>
      <c r="L106" s="150"/>
      <c r="M106" s="150"/>
      <c r="N106" s="842"/>
    </row>
    <row r="107" spans="2:14" s="119" customFormat="1">
      <c r="B107" s="131"/>
      <c r="C107" s="165" t="s">
        <v>87</v>
      </c>
      <c r="E107" s="148"/>
      <c r="F107" s="148"/>
      <c r="G107" s="101"/>
      <c r="H107" s="130"/>
      <c r="I107" s="177"/>
      <c r="J107" s="130"/>
      <c r="K107" s="130"/>
      <c r="L107" s="130"/>
      <c r="M107" s="130"/>
      <c r="N107" s="844"/>
    </row>
    <row r="108" spans="2:14" s="119" customFormat="1">
      <c r="B108" s="131"/>
      <c r="D108" s="99" t="s">
        <v>67</v>
      </c>
      <c r="E108" s="148"/>
      <c r="F108" s="148"/>
      <c r="G108" s="101"/>
      <c r="H108" s="130"/>
      <c r="I108" s="773">
        <f>'7) Year 1 Cash Flow'!U109</f>
        <v>0</v>
      </c>
      <c r="J108" s="778">
        <v>0</v>
      </c>
      <c r="K108" s="514">
        <v>0</v>
      </c>
      <c r="L108" s="514">
        <v>0</v>
      </c>
      <c r="M108" s="818">
        <v>0</v>
      </c>
      <c r="N108" s="839"/>
    </row>
    <row r="109" spans="2:14" s="119" customFormat="1">
      <c r="B109" s="131"/>
      <c r="D109" s="166" t="s">
        <v>5</v>
      </c>
      <c r="E109" s="148"/>
      <c r="F109" s="148"/>
      <c r="G109" s="101"/>
      <c r="H109" s="130"/>
      <c r="I109" s="773">
        <f>'7) Year 1 Cash Flow'!U110</f>
        <v>0</v>
      </c>
      <c r="J109" s="774">
        <v>0</v>
      </c>
      <c r="K109" s="515">
        <v>0</v>
      </c>
      <c r="L109" s="515">
        <v>0</v>
      </c>
      <c r="M109" s="815">
        <v>0</v>
      </c>
      <c r="N109" s="839"/>
    </row>
    <row r="110" spans="2:14" s="119" customFormat="1">
      <c r="B110" s="131"/>
      <c r="D110" s="166" t="s">
        <v>68</v>
      </c>
      <c r="E110" s="148"/>
      <c r="F110" s="148"/>
      <c r="G110" s="101"/>
      <c r="H110" s="130"/>
      <c r="I110" s="773">
        <f>'7) Year 1 Cash Flow'!U111</f>
        <v>0</v>
      </c>
      <c r="J110" s="774">
        <v>0</v>
      </c>
      <c r="K110" s="515">
        <v>0</v>
      </c>
      <c r="L110" s="515">
        <v>0</v>
      </c>
      <c r="M110" s="815">
        <v>0</v>
      </c>
      <c r="N110" s="839"/>
    </row>
    <row r="111" spans="2:14" s="119" customFormat="1">
      <c r="B111" s="131"/>
      <c r="D111" s="166" t="s">
        <v>15</v>
      </c>
      <c r="E111" s="148"/>
      <c r="F111" s="148"/>
      <c r="G111" s="101"/>
      <c r="H111" s="130"/>
      <c r="I111" s="776">
        <f>'7) Year 1 Cash Flow'!U112</f>
        <v>0</v>
      </c>
      <c r="J111" s="779">
        <v>0</v>
      </c>
      <c r="K111" s="515">
        <v>0</v>
      </c>
      <c r="L111" s="515">
        <v>0</v>
      </c>
      <c r="M111" s="815">
        <v>0</v>
      </c>
      <c r="N111" s="839"/>
    </row>
    <row r="112" spans="2:14" s="119" customFormat="1">
      <c r="B112" s="131"/>
      <c r="D112" s="166" t="s">
        <v>59</v>
      </c>
      <c r="E112" s="148"/>
      <c r="F112" s="148"/>
      <c r="G112" s="101"/>
      <c r="H112" s="130"/>
      <c r="I112" s="138">
        <f>'7) Year 1 Cash Flow'!U113</f>
        <v>0</v>
      </c>
      <c r="J112" s="515">
        <v>0</v>
      </c>
      <c r="K112" s="515">
        <v>0</v>
      </c>
      <c r="L112" s="515">
        <v>0</v>
      </c>
      <c r="M112" s="815">
        <v>0</v>
      </c>
      <c r="N112" s="839"/>
    </row>
    <row r="113" spans="2:14" s="119" customFormat="1">
      <c r="B113" s="131"/>
      <c r="D113" s="166" t="s">
        <v>16</v>
      </c>
      <c r="E113" s="148"/>
      <c r="F113" s="148"/>
      <c r="G113" s="101"/>
      <c r="H113" s="130"/>
      <c r="I113" s="138">
        <f>'7) Year 1 Cash Flow'!U114</f>
        <v>0</v>
      </c>
      <c r="J113" s="515">
        <v>0</v>
      </c>
      <c r="K113" s="515">
        <v>0</v>
      </c>
      <c r="L113" s="515">
        <v>0</v>
      </c>
      <c r="M113" s="815">
        <v>0</v>
      </c>
      <c r="N113" s="839"/>
    </row>
    <row r="114" spans="2:14" s="119" customFormat="1">
      <c r="B114" s="131"/>
      <c r="D114" s="166" t="s">
        <v>17</v>
      </c>
      <c r="E114" s="148"/>
      <c r="F114" s="148"/>
      <c r="G114" s="101"/>
      <c r="H114" s="130"/>
      <c r="I114" s="138">
        <f>'7) Year 1 Cash Flow'!U115</f>
        <v>0</v>
      </c>
      <c r="J114" s="515">
        <v>0</v>
      </c>
      <c r="K114" s="515">
        <v>0</v>
      </c>
      <c r="L114" s="515">
        <v>0</v>
      </c>
      <c r="M114" s="815">
        <v>0</v>
      </c>
      <c r="N114" s="839"/>
    </row>
    <row r="115" spans="2:14" s="119" customFormat="1">
      <c r="B115" s="131"/>
      <c r="D115" s="166" t="s">
        <v>70</v>
      </c>
      <c r="E115" s="148"/>
      <c r="F115" s="148"/>
      <c r="G115" s="101"/>
      <c r="H115" s="130"/>
      <c r="I115" s="138">
        <f>'7) Year 1 Cash Flow'!U116</f>
        <v>0</v>
      </c>
      <c r="J115" s="515">
        <v>0</v>
      </c>
      <c r="K115" s="515">
        <v>0</v>
      </c>
      <c r="L115" s="515">
        <v>0</v>
      </c>
      <c r="M115" s="815">
        <v>0</v>
      </c>
      <c r="N115" s="839"/>
    </row>
    <row r="116" spans="2:14" s="119" customFormat="1" ht="18">
      <c r="B116" s="131"/>
      <c r="D116" s="99" t="s">
        <v>69</v>
      </c>
      <c r="E116" s="148"/>
      <c r="F116" s="148"/>
      <c r="G116" s="101"/>
      <c r="H116" s="130"/>
      <c r="I116" s="138">
        <f>'7) Year 1 Cash Flow'!U117</f>
        <v>0</v>
      </c>
      <c r="J116" s="516">
        <v>0</v>
      </c>
      <c r="K116" s="516">
        <v>0</v>
      </c>
      <c r="L116" s="516">
        <v>0</v>
      </c>
      <c r="M116" s="823">
        <v>0</v>
      </c>
      <c r="N116" s="839"/>
    </row>
    <row r="117" spans="2:14" s="119" customFormat="1" ht="15.5" thickBot="1">
      <c r="B117" s="131"/>
      <c r="C117" s="169" t="s">
        <v>88</v>
      </c>
      <c r="E117" s="148"/>
      <c r="F117" s="148"/>
      <c r="G117" s="101"/>
      <c r="H117" s="130"/>
      <c r="I117" s="518">
        <f>SUM(I108:I116)</f>
        <v>0</v>
      </c>
      <c r="J117" s="519">
        <f>SUM(J108:J116)</f>
        <v>0</v>
      </c>
      <c r="K117" s="519">
        <f>SUM(K108:K116)</f>
        <v>0</v>
      </c>
      <c r="L117" s="519">
        <f>SUM(L108:L116)</f>
        <v>0</v>
      </c>
      <c r="M117" s="824">
        <f>SUM(M108:M116)</f>
        <v>0</v>
      </c>
      <c r="N117" s="839"/>
    </row>
    <row r="118" spans="2:14" s="119" customFormat="1" ht="7.5" customHeight="1" thickTop="1">
      <c r="B118" s="512"/>
      <c r="C118" s="162"/>
      <c r="D118" s="520"/>
      <c r="E118" s="520"/>
      <c r="F118" s="520"/>
      <c r="G118" s="195"/>
      <c r="H118" s="164"/>
      <c r="I118" s="521"/>
      <c r="J118" s="164"/>
      <c r="K118" s="164"/>
      <c r="L118" s="164"/>
      <c r="M118" s="164"/>
      <c r="N118" s="845"/>
    </row>
    <row r="119" spans="2:14" s="119" customFormat="1">
      <c r="B119" s="131"/>
      <c r="C119" s="165" t="s">
        <v>89</v>
      </c>
      <c r="D119" s="148"/>
      <c r="E119" s="148"/>
      <c r="F119" s="148"/>
      <c r="G119" s="101"/>
      <c r="H119" s="130"/>
      <c r="I119" s="177"/>
      <c r="J119" s="130"/>
      <c r="K119" s="130"/>
      <c r="L119" s="130"/>
      <c r="M119" s="130"/>
      <c r="N119" s="846"/>
    </row>
    <row r="120" spans="2:14" s="119" customFormat="1">
      <c r="B120" s="131"/>
      <c r="D120" s="166" t="s">
        <v>1</v>
      </c>
      <c r="E120" s="99"/>
      <c r="F120" s="99"/>
      <c r="G120" s="101"/>
      <c r="H120" s="130"/>
      <c r="I120" s="776">
        <f>'7) Year 1 Cash Flow'!U121</f>
        <v>0</v>
      </c>
      <c r="J120" s="779">
        <v>0</v>
      </c>
      <c r="K120" s="515">
        <v>0</v>
      </c>
      <c r="L120" s="515">
        <v>0</v>
      </c>
      <c r="M120" s="815">
        <v>0</v>
      </c>
      <c r="N120" s="839"/>
    </row>
    <row r="121" spans="2:14" s="119" customFormat="1">
      <c r="B121" s="131"/>
      <c r="D121" s="166" t="s">
        <v>73</v>
      </c>
      <c r="E121" s="99"/>
      <c r="F121" s="99"/>
      <c r="G121" s="101"/>
      <c r="H121" s="130"/>
      <c r="I121" s="138">
        <f>'7) Year 1 Cash Flow'!U122</f>
        <v>0</v>
      </c>
      <c r="J121" s="144">
        <v>0</v>
      </c>
      <c r="K121" s="515">
        <v>0</v>
      </c>
      <c r="L121" s="515">
        <v>0</v>
      </c>
      <c r="M121" s="815">
        <v>0</v>
      </c>
      <c r="N121" s="839"/>
    </row>
    <row r="122" spans="2:14" s="119" customFormat="1">
      <c r="B122" s="131"/>
      <c r="D122" s="166" t="s">
        <v>66</v>
      </c>
      <c r="E122" s="99"/>
      <c r="F122" s="99"/>
      <c r="G122" s="101"/>
      <c r="H122" s="130"/>
      <c r="I122" s="138">
        <f>'7) Year 1 Cash Flow'!U123</f>
        <v>0</v>
      </c>
      <c r="J122" s="144">
        <v>0</v>
      </c>
      <c r="K122" s="515">
        <v>0</v>
      </c>
      <c r="L122" s="515">
        <v>0</v>
      </c>
      <c r="M122" s="815">
        <v>0</v>
      </c>
      <c r="N122" s="839"/>
    </row>
    <row r="123" spans="2:14" s="119" customFormat="1">
      <c r="B123" s="131"/>
      <c r="D123" s="166" t="s">
        <v>72</v>
      </c>
      <c r="E123" s="99"/>
      <c r="F123" s="99"/>
      <c r="G123" s="101"/>
      <c r="H123" s="130"/>
      <c r="I123" s="138">
        <f>'7) Year 1 Cash Flow'!U124</f>
        <v>0</v>
      </c>
      <c r="J123" s="144">
        <v>0</v>
      </c>
      <c r="K123" s="515">
        <v>0</v>
      </c>
      <c r="L123" s="515">
        <v>0</v>
      </c>
      <c r="M123" s="815">
        <v>0</v>
      </c>
      <c r="N123" s="839"/>
    </row>
    <row r="124" spans="2:14" s="119" customFormat="1">
      <c r="B124" s="131"/>
      <c r="D124" s="99" t="s">
        <v>74</v>
      </c>
      <c r="E124" s="99"/>
      <c r="F124" s="99"/>
      <c r="G124" s="101"/>
      <c r="H124" s="130"/>
      <c r="I124" s="138">
        <f>'7) Year 1 Cash Flow'!U125</f>
        <v>0</v>
      </c>
      <c r="J124" s="515">
        <v>0</v>
      </c>
      <c r="K124" s="515">
        <v>0</v>
      </c>
      <c r="L124" s="515">
        <v>0</v>
      </c>
      <c r="M124" s="815">
        <v>0</v>
      </c>
      <c r="N124" s="839"/>
    </row>
    <row r="125" spans="2:14" s="119" customFormat="1">
      <c r="B125" s="131"/>
      <c r="D125" s="99" t="s">
        <v>58</v>
      </c>
      <c r="E125" s="99"/>
      <c r="F125" s="99"/>
      <c r="G125" s="101"/>
      <c r="H125" s="130"/>
      <c r="I125" s="138">
        <f>'7) Year 1 Cash Flow'!U126</f>
        <v>0</v>
      </c>
      <c r="J125" s="515">
        <v>0</v>
      </c>
      <c r="K125" s="515">
        <v>0</v>
      </c>
      <c r="L125" s="515">
        <v>0</v>
      </c>
      <c r="M125" s="815">
        <v>0</v>
      </c>
      <c r="N125" s="839"/>
    </row>
    <row r="126" spans="2:14" s="119" customFormat="1">
      <c r="B126" s="131"/>
      <c r="D126" s="166" t="s">
        <v>64</v>
      </c>
      <c r="E126" s="99"/>
      <c r="F126" s="99"/>
      <c r="G126" s="101"/>
      <c r="H126" s="130"/>
      <c r="I126" s="138">
        <f>'7) Year 1 Cash Flow'!U127</f>
        <v>0</v>
      </c>
      <c r="J126" s="515">
        <v>0</v>
      </c>
      <c r="K126" s="515">
        <v>0</v>
      </c>
      <c r="L126" s="515">
        <v>0</v>
      </c>
      <c r="M126" s="815">
        <v>0</v>
      </c>
      <c r="N126" s="839"/>
    </row>
    <row r="127" spans="2:14" s="119" customFormat="1">
      <c r="B127" s="131"/>
      <c r="D127" s="99" t="s">
        <v>54</v>
      </c>
      <c r="E127" s="99"/>
      <c r="F127" s="99"/>
      <c r="G127" s="101"/>
      <c r="H127" s="130"/>
      <c r="I127" s="138">
        <f>'7) Year 1 Cash Flow'!U128</f>
        <v>0</v>
      </c>
      <c r="J127" s="515">
        <v>0</v>
      </c>
      <c r="K127" s="515">
        <v>0</v>
      </c>
      <c r="L127" s="515">
        <v>0</v>
      </c>
      <c r="M127" s="815">
        <v>0</v>
      </c>
      <c r="N127" s="839"/>
    </row>
    <row r="128" spans="2:14" s="119" customFormat="1">
      <c r="B128" s="131"/>
      <c r="D128" s="166" t="s">
        <v>62</v>
      </c>
      <c r="E128" s="99"/>
      <c r="F128" s="99"/>
      <c r="G128" s="101"/>
      <c r="H128" s="130"/>
      <c r="I128" s="138">
        <f>'7) Year 1 Cash Flow'!U129</f>
        <v>0</v>
      </c>
      <c r="J128" s="515">
        <v>0</v>
      </c>
      <c r="K128" s="515">
        <v>0</v>
      </c>
      <c r="L128" s="515">
        <v>0</v>
      </c>
      <c r="M128" s="815">
        <v>0</v>
      </c>
      <c r="N128" s="839"/>
    </row>
    <row r="129" spans="2:14" s="119" customFormat="1">
      <c r="B129" s="131"/>
      <c r="D129" s="166" t="s">
        <v>2</v>
      </c>
      <c r="E129" s="99"/>
      <c r="F129" s="99"/>
      <c r="G129" s="101"/>
      <c r="H129" s="130"/>
      <c r="I129" s="138">
        <f>'7) Year 1 Cash Flow'!U130</f>
        <v>0</v>
      </c>
      <c r="J129" s="515">
        <v>0</v>
      </c>
      <c r="K129" s="515">
        <v>0</v>
      </c>
      <c r="L129" s="515">
        <v>0</v>
      </c>
      <c r="M129" s="815">
        <v>0</v>
      </c>
      <c r="N129" s="839"/>
    </row>
    <row r="130" spans="2:14" s="119" customFormat="1">
      <c r="B130" s="131"/>
      <c r="D130" s="166" t="s">
        <v>19</v>
      </c>
      <c r="E130" s="99"/>
      <c r="F130" s="99"/>
      <c r="G130" s="101"/>
      <c r="H130" s="130"/>
      <c r="I130" s="138">
        <f>'7) Year 1 Cash Flow'!U131</f>
        <v>0</v>
      </c>
      <c r="J130" s="515">
        <v>0</v>
      </c>
      <c r="K130" s="515">
        <v>0</v>
      </c>
      <c r="L130" s="515">
        <v>0</v>
      </c>
      <c r="M130" s="815">
        <v>0</v>
      </c>
      <c r="N130" s="839"/>
    </row>
    <row r="131" spans="2:14" s="119" customFormat="1">
      <c r="B131" s="131"/>
      <c r="D131" s="166" t="s">
        <v>65</v>
      </c>
      <c r="E131" s="99"/>
      <c r="F131" s="99"/>
      <c r="G131" s="101"/>
      <c r="H131" s="130"/>
      <c r="I131" s="138">
        <f>'7) Year 1 Cash Flow'!U132</f>
        <v>0</v>
      </c>
      <c r="J131" s="515">
        <v>0</v>
      </c>
      <c r="K131" s="515">
        <v>0</v>
      </c>
      <c r="L131" s="515">
        <v>0</v>
      </c>
      <c r="M131" s="815">
        <v>0</v>
      </c>
      <c r="N131" s="839"/>
    </row>
    <row r="132" spans="2:14" s="119" customFormat="1">
      <c r="B132" s="131"/>
      <c r="D132" s="99" t="s">
        <v>6</v>
      </c>
      <c r="E132" s="99"/>
      <c r="F132" s="99"/>
      <c r="G132" s="101"/>
      <c r="H132" s="130"/>
      <c r="I132" s="138">
        <f>'7) Year 1 Cash Flow'!U133</f>
        <v>0</v>
      </c>
      <c r="J132" s="515">
        <v>0</v>
      </c>
      <c r="K132" s="515">
        <v>0</v>
      </c>
      <c r="L132" s="515">
        <v>0</v>
      </c>
      <c r="M132" s="815">
        <v>0</v>
      </c>
      <c r="N132" s="839"/>
    </row>
    <row r="133" spans="2:14" s="119" customFormat="1">
      <c r="B133" s="131"/>
      <c r="D133" s="99" t="s">
        <v>18</v>
      </c>
      <c r="E133" s="99"/>
      <c r="F133" s="99"/>
      <c r="G133" s="101"/>
      <c r="H133" s="130"/>
      <c r="I133" s="138">
        <f>'7) Year 1 Cash Flow'!U134</f>
        <v>0</v>
      </c>
      <c r="J133" s="515">
        <v>0</v>
      </c>
      <c r="K133" s="515">
        <v>0</v>
      </c>
      <c r="L133" s="515">
        <v>0</v>
      </c>
      <c r="M133" s="815">
        <v>0</v>
      </c>
      <c r="N133" s="839"/>
    </row>
    <row r="134" spans="2:14" s="119" customFormat="1">
      <c r="B134" s="131"/>
      <c r="D134" s="166" t="s">
        <v>8</v>
      </c>
      <c r="E134" s="99"/>
      <c r="F134" s="99"/>
      <c r="G134" s="101"/>
      <c r="H134" s="130"/>
      <c r="I134" s="138">
        <f>'7) Year 1 Cash Flow'!U135</f>
        <v>0</v>
      </c>
      <c r="J134" s="515">
        <v>0</v>
      </c>
      <c r="K134" s="515">
        <v>0</v>
      </c>
      <c r="L134" s="515">
        <v>0</v>
      </c>
      <c r="M134" s="815">
        <v>0</v>
      </c>
      <c r="N134" s="839"/>
    </row>
    <row r="135" spans="2:14" s="119" customFormat="1">
      <c r="B135" s="131"/>
      <c r="D135" s="166" t="s">
        <v>61</v>
      </c>
      <c r="E135" s="99"/>
      <c r="F135" s="99"/>
      <c r="G135" s="101"/>
      <c r="H135" s="130"/>
      <c r="I135" s="138">
        <f>'7) Year 1 Cash Flow'!U136</f>
        <v>0</v>
      </c>
      <c r="J135" s="515">
        <v>0</v>
      </c>
      <c r="K135" s="515">
        <v>0</v>
      </c>
      <c r="L135" s="515">
        <v>0</v>
      </c>
      <c r="M135" s="815">
        <v>0</v>
      </c>
      <c r="N135" s="839"/>
    </row>
    <row r="136" spans="2:14" s="119" customFormat="1">
      <c r="B136" s="131"/>
      <c r="D136" s="166" t="s">
        <v>76</v>
      </c>
      <c r="E136" s="99"/>
      <c r="F136" s="99"/>
      <c r="G136" s="101"/>
      <c r="H136" s="130"/>
      <c r="I136" s="138">
        <f>'7) Year 1 Cash Flow'!U137</f>
        <v>0</v>
      </c>
      <c r="J136" s="515">
        <v>0</v>
      </c>
      <c r="K136" s="515">
        <v>0</v>
      </c>
      <c r="L136" s="515">
        <v>0</v>
      </c>
      <c r="M136" s="815">
        <v>0</v>
      </c>
      <c r="N136" s="839"/>
    </row>
    <row r="137" spans="2:14" s="119" customFormat="1">
      <c r="B137" s="131"/>
      <c r="D137" s="166" t="s">
        <v>63</v>
      </c>
      <c r="E137" s="99"/>
      <c r="F137" s="99"/>
      <c r="G137" s="101"/>
      <c r="H137" s="130"/>
      <c r="I137" s="138">
        <f>'7) Year 1 Cash Flow'!U138</f>
        <v>0</v>
      </c>
      <c r="J137" s="515">
        <v>0</v>
      </c>
      <c r="K137" s="515">
        <v>0</v>
      </c>
      <c r="L137" s="515">
        <v>0</v>
      </c>
      <c r="M137" s="815">
        <v>0</v>
      </c>
      <c r="N137" s="839"/>
    </row>
    <row r="138" spans="2:14" s="119" customFormat="1">
      <c r="B138" s="131"/>
      <c r="D138" s="166" t="s">
        <v>42</v>
      </c>
      <c r="E138" s="99"/>
      <c r="F138" s="99"/>
      <c r="G138" s="101"/>
      <c r="H138" s="130"/>
      <c r="I138" s="138">
        <f>'7) Year 1 Cash Flow'!U139</f>
        <v>0</v>
      </c>
      <c r="J138" s="515">
        <v>0</v>
      </c>
      <c r="K138" s="515">
        <v>0</v>
      </c>
      <c r="L138" s="515">
        <v>0</v>
      </c>
      <c r="M138" s="815">
        <v>0</v>
      </c>
      <c r="N138" s="839"/>
    </row>
    <row r="139" spans="2:14" s="119" customFormat="1" ht="18">
      <c r="B139" s="131"/>
      <c r="D139" s="99" t="s">
        <v>30</v>
      </c>
      <c r="E139" s="99"/>
      <c r="F139" s="99"/>
      <c r="G139" s="101"/>
      <c r="H139" s="130"/>
      <c r="I139" s="138">
        <f>'7) Year 1 Cash Flow'!U140</f>
        <v>0</v>
      </c>
      <c r="J139" s="178">
        <v>0</v>
      </c>
      <c r="K139" s="178">
        <v>0</v>
      </c>
      <c r="L139" s="178">
        <v>0</v>
      </c>
      <c r="M139" s="823">
        <v>0</v>
      </c>
      <c r="N139" s="839"/>
    </row>
    <row r="140" spans="2:14" s="119" customFormat="1">
      <c r="B140" s="131"/>
      <c r="C140" s="169" t="s">
        <v>90</v>
      </c>
      <c r="D140" s="99"/>
      <c r="E140" s="99"/>
      <c r="F140" s="99"/>
      <c r="G140" s="101"/>
      <c r="H140" s="130"/>
      <c r="I140" s="142">
        <f>SUM(I120:I139)</f>
        <v>0</v>
      </c>
      <c r="J140" s="143">
        <f>SUM(J120:J139)</f>
        <v>0</v>
      </c>
      <c r="K140" s="143">
        <f>SUM(K120:K139)</f>
        <v>0</v>
      </c>
      <c r="L140" s="143">
        <f>SUM(L120:L139)</f>
        <v>0</v>
      </c>
      <c r="M140" s="817">
        <f>SUM(M120:M139)</f>
        <v>0</v>
      </c>
      <c r="N140" s="839"/>
    </row>
    <row r="141" spans="2:14" s="119" customFormat="1" ht="7.5" customHeight="1">
      <c r="B141" s="131"/>
      <c r="D141" s="148"/>
      <c r="E141" s="148"/>
      <c r="F141" s="148"/>
      <c r="G141" s="101"/>
      <c r="H141" s="130"/>
      <c r="I141" s="149"/>
      <c r="J141" s="150"/>
      <c r="K141" s="150"/>
      <c r="L141" s="150"/>
      <c r="M141" s="150"/>
      <c r="N141" s="842"/>
    </row>
    <row r="142" spans="2:14" s="119" customFormat="1" ht="12" customHeight="1">
      <c r="B142" s="131"/>
      <c r="C142" s="165" t="s">
        <v>91</v>
      </c>
      <c r="D142" s="99"/>
      <c r="E142" s="179"/>
      <c r="F142" s="179"/>
      <c r="G142" s="180"/>
      <c r="H142" s="130"/>
      <c r="I142" s="151"/>
      <c r="J142" s="152"/>
      <c r="K142" s="152"/>
      <c r="L142" s="152"/>
      <c r="M142" s="152"/>
      <c r="N142" s="842"/>
    </row>
    <row r="143" spans="2:14" s="119" customFormat="1">
      <c r="B143" s="131"/>
      <c r="C143" s="99"/>
      <c r="D143" s="166" t="s">
        <v>3</v>
      </c>
      <c r="E143" s="121"/>
      <c r="F143" s="121"/>
      <c r="G143" s="180"/>
      <c r="H143" s="130"/>
      <c r="I143" s="138">
        <f>'7) Year 1 Cash Flow'!U144</f>
        <v>0</v>
      </c>
      <c r="J143" s="515">
        <v>0</v>
      </c>
      <c r="K143" s="515">
        <v>0</v>
      </c>
      <c r="L143" s="515">
        <v>0</v>
      </c>
      <c r="M143" s="815">
        <v>0</v>
      </c>
      <c r="N143" s="839"/>
    </row>
    <row r="144" spans="2:14" s="119" customFormat="1">
      <c r="B144" s="131"/>
      <c r="C144" s="99"/>
      <c r="D144" s="166" t="s">
        <v>4</v>
      </c>
      <c r="E144" s="121"/>
      <c r="F144" s="121"/>
      <c r="G144" s="180"/>
      <c r="H144" s="130"/>
      <c r="I144" s="138">
        <f>'7) Year 1 Cash Flow'!U145</f>
        <v>0</v>
      </c>
      <c r="J144" s="515">
        <v>0</v>
      </c>
      <c r="K144" s="515">
        <v>0</v>
      </c>
      <c r="L144" s="515">
        <v>0</v>
      </c>
      <c r="M144" s="815">
        <v>0</v>
      </c>
      <c r="N144" s="839"/>
    </row>
    <row r="145" spans="2:14" s="119" customFormat="1">
      <c r="B145" s="131"/>
      <c r="C145" s="99"/>
      <c r="D145" s="134" t="s">
        <v>418</v>
      </c>
      <c r="E145" s="121"/>
      <c r="F145" s="121"/>
      <c r="G145" s="180"/>
      <c r="H145" s="130"/>
      <c r="I145" s="138">
        <f>'7) Year 1 Cash Flow'!U146</f>
        <v>0</v>
      </c>
      <c r="J145" s="515">
        <v>0</v>
      </c>
      <c r="K145" s="515">
        <v>0</v>
      </c>
      <c r="L145" s="515">
        <v>0</v>
      </c>
      <c r="M145" s="815">
        <v>0</v>
      </c>
      <c r="N145" s="839"/>
    </row>
    <row r="146" spans="2:14" s="119" customFormat="1">
      <c r="B146" s="131"/>
      <c r="C146" s="99"/>
      <c r="D146" s="99" t="s">
        <v>55</v>
      </c>
      <c r="E146" s="121"/>
      <c r="F146" s="121"/>
      <c r="G146" s="180"/>
      <c r="H146" s="130"/>
      <c r="I146" s="138">
        <f>'7) Year 1 Cash Flow'!U147</f>
        <v>0</v>
      </c>
      <c r="J146" s="515">
        <v>0</v>
      </c>
      <c r="K146" s="515">
        <v>0</v>
      </c>
      <c r="L146" s="515">
        <v>0</v>
      </c>
      <c r="M146" s="815">
        <v>0</v>
      </c>
      <c r="N146" s="839"/>
    </row>
    <row r="147" spans="2:14" s="119" customFormat="1">
      <c r="B147" s="131"/>
      <c r="C147" s="99"/>
      <c r="D147" s="99" t="s">
        <v>58</v>
      </c>
      <c r="E147" s="121"/>
      <c r="F147" s="121"/>
      <c r="G147" s="180"/>
      <c r="H147" s="130"/>
      <c r="I147" s="138">
        <f>'7) Year 1 Cash Flow'!U148</f>
        <v>0</v>
      </c>
      <c r="J147" s="515">
        <v>0</v>
      </c>
      <c r="K147" s="515">
        <v>0</v>
      </c>
      <c r="L147" s="515">
        <v>0</v>
      </c>
      <c r="M147" s="815">
        <v>0</v>
      </c>
      <c r="N147" s="839"/>
    </row>
    <row r="148" spans="2:14" s="119" customFormat="1">
      <c r="B148" s="131"/>
      <c r="C148" s="99"/>
      <c r="D148" s="166" t="s">
        <v>7</v>
      </c>
      <c r="E148" s="121"/>
      <c r="F148" s="121"/>
      <c r="G148" s="180"/>
      <c r="H148" s="130"/>
      <c r="I148" s="138">
        <f>'7) Year 1 Cash Flow'!U149</f>
        <v>0</v>
      </c>
      <c r="J148" s="515">
        <v>0</v>
      </c>
      <c r="K148" s="515">
        <v>0</v>
      </c>
      <c r="L148" s="515">
        <v>0</v>
      </c>
      <c r="M148" s="815">
        <v>0</v>
      </c>
      <c r="N148" s="839"/>
    </row>
    <row r="149" spans="2:14" s="119" customFormat="1" ht="18">
      <c r="B149" s="131"/>
      <c r="C149" s="99"/>
      <c r="D149" s="99" t="s">
        <v>9</v>
      </c>
      <c r="E149" s="121"/>
      <c r="F149" s="121"/>
      <c r="G149" s="180"/>
      <c r="H149" s="130"/>
      <c r="I149" s="138">
        <f>'7) Year 1 Cash Flow'!U150</f>
        <v>0</v>
      </c>
      <c r="J149" s="178">
        <v>0</v>
      </c>
      <c r="K149" s="178">
        <v>0</v>
      </c>
      <c r="L149" s="178">
        <v>0</v>
      </c>
      <c r="M149" s="823">
        <v>0</v>
      </c>
      <c r="N149" s="839"/>
    </row>
    <row r="150" spans="2:14" s="119" customFormat="1">
      <c r="B150" s="131"/>
      <c r="C150" s="148" t="s">
        <v>92</v>
      </c>
      <c r="D150" s="99"/>
      <c r="E150" s="179"/>
      <c r="F150" s="179"/>
      <c r="G150" s="180"/>
      <c r="H150" s="130"/>
      <c r="I150" s="142">
        <f>SUM(I143:I149)</f>
        <v>0</v>
      </c>
      <c r="J150" s="143">
        <f>SUM(J143:J149)</f>
        <v>0</v>
      </c>
      <c r="K150" s="143">
        <f>SUM(K143:K149)</f>
        <v>0</v>
      </c>
      <c r="L150" s="143">
        <f>SUM(L143:L149)</f>
        <v>0</v>
      </c>
      <c r="M150" s="817">
        <f>SUM(M143:M149)</f>
        <v>0</v>
      </c>
      <c r="N150" s="846"/>
    </row>
    <row r="151" spans="2:14" s="119" customFormat="1" ht="7.5" customHeight="1">
      <c r="B151" s="131"/>
      <c r="C151" s="165"/>
      <c r="D151" s="99"/>
      <c r="E151" s="179"/>
      <c r="F151" s="179"/>
      <c r="G151" s="180"/>
      <c r="H151" s="130"/>
      <c r="I151" s="145"/>
      <c r="J151" s="146"/>
      <c r="K151" s="146"/>
      <c r="L151" s="146"/>
      <c r="M151" s="146"/>
      <c r="N151" s="846"/>
    </row>
    <row r="152" spans="2:14" s="119" customFormat="1">
      <c r="B152" s="131"/>
      <c r="C152" s="165" t="s">
        <v>93</v>
      </c>
      <c r="D152" s="99"/>
      <c r="E152" s="179"/>
      <c r="F152" s="179"/>
      <c r="G152" s="180"/>
      <c r="H152" s="130"/>
      <c r="I152" s="138">
        <f>'7) Year 1 Cash Flow'!U153</f>
        <v>0</v>
      </c>
      <c r="J152" s="153">
        <v>0</v>
      </c>
      <c r="K152" s="153">
        <v>0</v>
      </c>
      <c r="L152" s="153">
        <v>0</v>
      </c>
      <c r="M152" s="818">
        <v>0</v>
      </c>
      <c r="N152" s="839"/>
    </row>
    <row r="153" spans="2:14" s="119" customFormat="1">
      <c r="B153" s="131"/>
      <c r="C153" s="165" t="s">
        <v>118</v>
      </c>
      <c r="D153" s="99"/>
      <c r="E153" s="179"/>
      <c r="F153" s="179"/>
      <c r="G153" s="180"/>
      <c r="H153" s="130"/>
      <c r="I153" s="138">
        <f>'7) Year 1 Cash Flow'!U154</f>
        <v>0</v>
      </c>
      <c r="J153" s="144">
        <v>0</v>
      </c>
      <c r="K153" s="144">
        <v>0</v>
      </c>
      <c r="L153" s="144">
        <v>0</v>
      </c>
      <c r="M153" s="815">
        <v>0</v>
      </c>
      <c r="N153" s="839"/>
    </row>
    <row r="154" spans="2:14" s="119" customFormat="1" ht="7.5" customHeight="1">
      <c r="B154" s="131"/>
      <c r="C154" s="165"/>
      <c r="D154" s="99"/>
      <c r="E154" s="179"/>
      <c r="F154" s="179"/>
      <c r="G154" s="180"/>
      <c r="H154" s="130"/>
      <c r="I154" s="146"/>
      <c r="J154" s="146"/>
      <c r="K154" s="146"/>
      <c r="L154" s="146"/>
      <c r="M154" s="146"/>
      <c r="N154" s="842"/>
    </row>
    <row r="155" spans="2:14" s="119" customFormat="1" ht="18">
      <c r="B155" s="112" t="s">
        <v>57</v>
      </c>
      <c r="C155" s="113"/>
      <c r="D155" s="113"/>
      <c r="G155" s="129"/>
      <c r="H155" s="181"/>
      <c r="I155" s="182">
        <f>I105+I117+I140+I150+I152+I153</f>
        <v>0</v>
      </c>
      <c r="J155" s="182">
        <f>J105+J117+J140+J150+J152+J153</f>
        <v>0</v>
      </c>
      <c r="K155" s="182">
        <f>K105+K117+K140+K150+K152+K153</f>
        <v>0</v>
      </c>
      <c r="L155" s="182">
        <f>L105+L117+L140+L150+L152+L153</f>
        <v>0</v>
      </c>
      <c r="M155" s="825">
        <f>M105+M117+M140+M150+M152+M153</f>
        <v>0</v>
      </c>
      <c r="N155" s="839"/>
    </row>
    <row r="156" spans="2:14" s="119" customFormat="1" ht="7.5" customHeight="1">
      <c r="B156" s="131"/>
      <c r="C156" s="99"/>
      <c r="D156" s="99"/>
      <c r="E156" s="121"/>
      <c r="F156" s="121"/>
      <c r="G156" s="129"/>
      <c r="H156" s="130"/>
      <c r="I156" s="146"/>
      <c r="J156" s="146"/>
      <c r="K156" s="146"/>
      <c r="L156" s="146"/>
      <c r="M156" s="146"/>
      <c r="N156" s="842"/>
    </row>
    <row r="157" spans="2:14" s="119" customFormat="1" ht="18.5" thickBot="1">
      <c r="B157" s="112" t="s">
        <v>98</v>
      </c>
      <c r="C157" s="113"/>
      <c r="D157" s="113"/>
      <c r="G157" s="129"/>
      <c r="H157" s="181"/>
      <c r="I157" s="511">
        <f>I65-I155</f>
        <v>0</v>
      </c>
      <c r="J157" s="511">
        <f>J65-J155</f>
        <v>0</v>
      </c>
      <c r="K157" s="511">
        <f>K65-K155</f>
        <v>0</v>
      </c>
      <c r="L157" s="511">
        <f>L65-L155</f>
        <v>0</v>
      </c>
      <c r="M157" s="826">
        <f>M65-M155</f>
        <v>0</v>
      </c>
      <c r="N157" s="839"/>
    </row>
    <row r="158" spans="2:14" s="119" customFormat="1" ht="5.15" customHeight="1" thickTop="1">
      <c r="B158" s="186"/>
      <c r="C158" s="185"/>
      <c r="D158" s="185"/>
      <c r="E158" s="162"/>
      <c r="F158" s="162"/>
      <c r="G158" s="163"/>
      <c r="H158" s="164"/>
      <c r="I158" s="164"/>
      <c r="J158" s="164"/>
      <c r="K158" s="164"/>
      <c r="L158" s="164"/>
      <c r="M158" s="164"/>
      <c r="N158" s="847"/>
    </row>
    <row r="159" spans="2:14">
      <c r="B159" s="112" t="s">
        <v>94</v>
      </c>
      <c r="C159" s="113"/>
      <c r="D159" s="113"/>
      <c r="I159" s="187"/>
      <c r="J159" s="187"/>
      <c r="K159" s="187"/>
      <c r="L159" s="187"/>
      <c r="M159" s="187"/>
      <c r="N159" s="842"/>
    </row>
    <row r="160" spans="2:14">
      <c r="B160" s="131"/>
      <c r="D160" s="134" t="s">
        <v>166</v>
      </c>
      <c r="E160" s="135" t="str">
        <f>'6) Year 1 Budget &amp; Assumptions'!E160</f>
        <v>Please complete "ENROLLMENT" tab</v>
      </c>
      <c r="I160" s="188">
        <f>'2) Enrollment Chart'!D79</f>
        <v>0</v>
      </c>
      <c r="J160" s="188">
        <f>'2) Enrollment Chart'!E79</f>
        <v>0</v>
      </c>
      <c r="K160" s="188">
        <f>'2) Enrollment Chart'!F79</f>
        <v>0</v>
      </c>
      <c r="L160" s="188">
        <f>'2) Enrollment Chart'!G79</f>
        <v>0</v>
      </c>
      <c r="M160" s="827">
        <f>'2) Enrollment Chart'!H79</f>
        <v>0</v>
      </c>
      <c r="N160" s="839"/>
    </row>
    <row r="161" spans="2:14">
      <c r="B161" s="131"/>
      <c r="D161" s="134" t="s">
        <v>210</v>
      </c>
      <c r="E161" s="134" t="str">
        <f>'6) Year 1 Budget &amp; Assumptions'!E161</f>
        <v/>
      </c>
      <c r="I161" s="188">
        <f>'2) Enrollment Chart'!D84</f>
        <v>0</v>
      </c>
      <c r="J161" s="188">
        <f>'2) Enrollment Chart'!E84</f>
        <v>0</v>
      </c>
      <c r="K161" s="188">
        <f>'2) Enrollment Chart'!F84</f>
        <v>0</v>
      </c>
      <c r="L161" s="188">
        <f>'2) Enrollment Chart'!G84</f>
        <v>0</v>
      </c>
      <c r="M161" s="827">
        <f>'2) Enrollment Chart'!H84</f>
        <v>0</v>
      </c>
      <c r="N161" s="839"/>
    </row>
    <row r="162" spans="2:14">
      <c r="B162" s="131"/>
      <c r="D162" s="134" t="s">
        <v>211</v>
      </c>
      <c r="E162" s="134" t="str">
        <f>'6) Year 1 Budget &amp; Assumptions'!E162</f>
        <v/>
      </c>
      <c r="I162" s="188">
        <f>'2) Enrollment Chart'!D88</f>
        <v>0</v>
      </c>
      <c r="J162" s="188">
        <f>'2) Enrollment Chart'!E88</f>
        <v>0</v>
      </c>
      <c r="K162" s="188">
        <f>'2) Enrollment Chart'!F88</f>
        <v>0</v>
      </c>
      <c r="L162" s="188">
        <f>'2) Enrollment Chart'!G88</f>
        <v>0</v>
      </c>
      <c r="M162" s="827">
        <f>'2) Enrollment Chart'!H88</f>
        <v>0</v>
      </c>
      <c r="N162" s="839"/>
    </row>
    <row r="163" spans="2:14">
      <c r="B163" s="131"/>
      <c r="D163" s="134" t="s">
        <v>212</v>
      </c>
      <c r="E163" s="134" t="str">
        <f>'6) Year 1 Budget &amp; Assumptions'!E163</f>
        <v/>
      </c>
      <c r="I163" s="188">
        <f>'2) Enrollment Chart'!D89</f>
        <v>0</v>
      </c>
      <c r="J163" s="188">
        <f>'2) Enrollment Chart'!E89</f>
        <v>0</v>
      </c>
      <c r="K163" s="188">
        <f>'2) Enrollment Chart'!F89</f>
        <v>0</v>
      </c>
      <c r="L163" s="188">
        <f>'2) Enrollment Chart'!G89</f>
        <v>0</v>
      </c>
      <c r="M163" s="827">
        <f>'2) Enrollment Chart'!H89</f>
        <v>0</v>
      </c>
      <c r="N163" s="839"/>
    </row>
    <row r="164" spans="2:14">
      <c r="B164" s="131"/>
      <c r="D164" s="134" t="s">
        <v>213</v>
      </c>
      <c r="E164" s="134" t="str">
        <f>'6) Year 1 Budget &amp; Assumptions'!E164</f>
        <v/>
      </c>
      <c r="I164" s="188">
        <f>'2) Enrollment Chart'!D90</f>
        <v>0</v>
      </c>
      <c r="J164" s="188">
        <f>'2) Enrollment Chart'!E90</f>
        <v>0</v>
      </c>
      <c r="K164" s="188">
        <f>'2) Enrollment Chart'!F90</f>
        <v>0</v>
      </c>
      <c r="L164" s="188">
        <f>'2) Enrollment Chart'!G90</f>
        <v>0</v>
      </c>
      <c r="M164" s="827">
        <f>'2) Enrollment Chart'!H90</f>
        <v>0</v>
      </c>
      <c r="N164" s="839"/>
    </row>
    <row r="165" spans="2:14">
      <c r="B165" s="131"/>
      <c r="D165" s="134" t="s">
        <v>214</v>
      </c>
      <c r="E165" s="134" t="str">
        <f>'6) Year 1 Budget &amp; Assumptions'!E165</f>
        <v/>
      </c>
      <c r="I165" s="188">
        <f>'2) Enrollment Chart'!D91</f>
        <v>0</v>
      </c>
      <c r="J165" s="188">
        <f>'2) Enrollment Chart'!E91</f>
        <v>0</v>
      </c>
      <c r="K165" s="188">
        <f>'2) Enrollment Chart'!F91</f>
        <v>0</v>
      </c>
      <c r="L165" s="188">
        <f>'2) Enrollment Chart'!G91</f>
        <v>0</v>
      </c>
      <c r="M165" s="827">
        <f>'2) Enrollment Chart'!H91</f>
        <v>0</v>
      </c>
      <c r="N165" s="839"/>
    </row>
    <row r="166" spans="2:14">
      <c r="B166" s="131"/>
      <c r="D166" s="134" t="s">
        <v>215</v>
      </c>
      <c r="E166" s="134" t="str">
        <f>'6) Year 1 Budget &amp; Assumptions'!E166</f>
        <v/>
      </c>
      <c r="I166" s="188">
        <f>'2) Enrollment Chart'!D92</f>
        <v>0</v>
      </c>
      <c r="J166" s="188">
        <f>'2) Enrollment Chart'!E92</f>
        <v>0</v>
      </c>
      <c r="K166" s="188">
        <f>'2) Enrollment Chart'!F92</f>
        <v>0</v>
      </c>
      <c r="L166" s="188">
        <f>'2) Enrollment Chart'!G92</f>
        <v>0</v>
      </c>
      <c r="M166" s="827">
        <f>'2) Enrollment Chart'!H92</f>
        <v>0</v>
      </c>
      <c r="N166" s="839"/>
    </row>
    <row r="167" spans="2:14">
      <c r="B167" s="131"/>
      <c r="D167" s="134" t="s">
        <v>216</v>
      </c>
      <c r="E167" s="134" t="str">
        <f>'6) Year 1 Budget &amp; Assumptions'!E167</f>
        <v/>
      </c>
      <c r="I167" s="188">
        <f>'2) Enrollment Chart'!D93</f>
        <v>0</v>
      </c>
      <c r="J167" s="188">
        <f>'2) Enrollment Chart'!E93</f>
        <v>0</v>
      </c>
      <c r="K167" s="188">
        <f>'2) Enrollment Chart'!F93</f>
        <v>0</v>
      </c>
      <c r="L167" s="188">
        <f>'2) Enrollment Chart'!G93</f>
        <v>0</v>
      </c>
      <c r="M167" s="827">
        <f>'2) Enrollment Chart'!H93</f>
        <v>0</v>
      </c>
      <c r="N167" s="839"/>
    </row>
    <row r="168" spans="2:14">
      <c r="B168" s="131"/>
      <c r="D168" s="134" t="s">
        <v>217</v>
      </c>
      <c r="E168" s="134" t="str">
        <f>'6) Year 1 Budget &amp; Assumptions'!E168</f>
        <v/>
      </c>
      <c r="I168" s="188">
        <f>'2) Enrollment Chart'!D94</f>
        <v>0</v>
      </c>
      <c r="J168" s="188">
        <f>'2) Enrollment Chart'!E94</f>
        <v>0</v>
      </c>
      <c r="K168" s="188">
        <f>'2) Enrollment Chart'!F94</f>
        <v>0</v>
      </c>
      <c r="L168" s="188">
        <f>'2) Enrollment Chart'!G94</f>
        <v>0</v>
      </c>
      <c r="M168" s="827">
        <f>'2) Enrollment Chart'!H94</f>
        <v>0</v>
      </c>
      <c r="N168" s="839"/>
    </row>
    <row r="169" spans="2:14">
      <c r="B169" s="131"/>
      <c r="D169" s="134" t="s">
        <v>218</v>
      </c>
      <c r="E169" s="134" t="str">
        <f>'6) Year 1 Budget &amp; Assumptions'!E169</f>
        <v/>
      </c>
      <c r="I169" s="188">
        <f>'2) Enrollment Chart'!D95</f>
        <v>0</v>
      </c>
      <c r="J169" s="188">
        <f>'2) Enrollment Chart'!E95</f>
        <v>0</v>
      </c>
      <c r="K169" s="188">
        <f>'2) Enrollment Chart'!F95</f>
        <v>0</v>
      </c>
      <c r="L169" s="188">
        <f>'2) Enrollment Chart'!G95</f>
        <v>0</v>
      </c>
      <c r="M169" s="827">
        <f>'2) Enrollment Chart'!H95</f>
        <v>0</v>
      </c>
      <c r="N169" s="839"/>
    </row>
    <row r="170" spans="2:14">
      <c r="B170" s="131"/>
      <c r="D170" s="134" t="s">
        <v>219</v>
      </c>
      <c r="E170" s="134" t="str">
        <f>'6) Year 1 Budget &amp; Assumptions'!E170</f>
        <v/>
      </c>
      <c r="I170" s="188">
        <f>'2) Enrollment Chart'!D96</f>
        <v>0</v>
      </c>
      <c r="J170" s="188">
        <f>'2) Enrollment Chart'!E96</f>
        <v>0</v>
      </c>
      <c r="K170" s="188">
        <f>'2) Enrollment Chart'!F96</f>
        <v>0</v>
      </c>
      <c r="L170" s="188">
        <f>'2) Enrollment Chart'!G96</f>
        <v>0</v>
      </c>
      <c r="M170" s="827">
        <f>'2) Enrollment Chart'!H96</f>
        <v>0</v>
      </c>
      <c r="N170" s="839"/>
    </row>
    <row r="171" spans="2:14">
      <c r="B171" s="131"/>
      <c r="D171" s="134" t="s">
        <v>220</v>
      </c>
      <c r="E171" s="134" t="str">
        <f>'6) Year 1 Budget &amp; Assumptions'!E171</f>
        <v/>
      </c>
      <c r="I171" s="188">
        <f>'2) Enrollment Chart'!D97</f>
        <v>0</v>
      </c>
      <c r="J171" s="188">
        <f>'2) Enrollment Chart'!E97</f>
        <v>0</v>
      </c>
      <c r="K171" s="188">
        <f>'2) Enrollment Chart'!F97</f>
        <v>0</v>
      </c>
      <c r="L171" s="188">
        <f>'2) Enrollment Chart'!G97</f>
        <v>0</v>
      </c>
      <c r="M171" s="827">
        <f>'2) Enrollment Chart'!H97</f>
        <v>0</v>
      </c>
      <c r="N171" s="839"/>
    </row>
    <row r="172" spans="2:14">
      <c r="B172" s="131"/>
      <c r="D172" s="134" t="s">
        <v>221</v>
      </c>
      <c r="E172" s="134" t="str">
        <f>'6) Year 1 Budget &amp; Assumptions'!E172</f>
        <v/>
      </c>
      <c r="I172" s="188">
        <f>'2) Enrollment Chart'!D98</f>
        <v>0</v>
      </c>
      <c r="J172" s="188">
        <f>'2) Enrollment Chart'!E98</f>
        <v>0</v>
      </c>
      <c r="K172" s="188">
        <f>'2) Enrollment Chart'!F98</f>
        <v>0</v>
      </c>
      <c r="L172" s="188">
        <f>'2) Enrollment Chart'!G98</f>
        <v>0</v>
      </c>
      <c r="M172" s="827">
        <f>'2) Enrollment Chart'!H98</f>
        <v>0</v>
      </c>
      <c r="N172" s="839"/>
    </row>
    <row r="173" spans="2:14">
      <c r="B173" s="131"/>
      <c r="D173" s="134" t="s">
        <v>222</v>
      </c>
      <c r="E173" s="134" t="str">
        <f>'6) Year 1 Budget &amp; Assumptions'!E173</f>
        <v/>
      </c>
      <c r="I173" s="188">
        <f>'2) Enrollment Chart'!D99</f>
        <v>0</v>
      </c>
      <c r="J173" s="188">
        <f>'2) Enrollment Chart'!E99</f>
        <v>0</v>
      </c>
      <c r="K173" s="188">
        <f>'2) Enrollment Chart'!F99</f>
        <v>0</v>
      </c>
      <c r="L173" s="188">
        <f>'2) Enrollment Chart'!G99</f>
        <v>0</v>
      </c>
      <c r="M173" s="827">
        <f>'2) Enrollment Chart'!H99</f>
        <v>0</v>
      </c>
      <c r="N173" s="839"/>
    </row>
    <row r="174" spans="2:14">
      <c r="B174" s="131"/>
      <c r="D174" s="134" t="s">
        <v>223</v>
      </c>
      <c r="E174" s="134" t="str">
        <f>'6) Year 1 Budget &amp; Assumptions'!E174</f>
        <v/>
      </c>
      <c r="I174" s="188">
        <f>'2) Enrollment Chart'!D100</f>
        <v>0</v>
      </c>
      <c r="J174" s="188">
        <f>'2) Enrollment Chart'!E100</f>
        <v>0</v>
      </c>
      <c r="K174" s="188">
        <f>'2) Enrollment Chart'!F100</f>
        <v>0</v>
      </c>
      <c r="L174" s="188">
        <f>'2) Enrollment Chart'!G100</f>
        <v>0</v>
      </c>
      <c r="M174" s="827">
        <f>'2) Enrollment Chart'!H100</f>
        <v>0</v>
      </c>
      <c r="N174" s="839"/>
    </row>
    <row r="175" spans="2:14" ht="18">
      <c r="B175" s="131"/>
      <c r="D175" s="134" t="s">
        <v>167</v>
      </c>
      <c r="E175" s="134" t="str">
        <f>'6) Year 1 Budget &amp; Assumptions'!E175</f>
        <v/>
      </c>
      <c r="H175" s="189"/>
      <c r="I175" s="188">
        <f>SUM('2) Enrollment Chart'!D101:D135)</f>
        <v>0</v>
      </c>
      <c r="J175" s="188">
        <f>SUM('2) Enrollment Chart'!E101:E135)</f>
        <v>0</v>
      </c>
      <c r="K175" s="188">
        <f>SUM('2) Enrollment Chart'!F101:F135)</f>
        <v>0</v>
      </c>
      <c r="L175" s="188">
        <f>SUM('2) Enrollment Chart'!G101:G135)</f>
        <v>0</v>
      </c>
      <c r="M175" s="827">
        <f>SUM('2) Enrollment Chart'!H101:H135)</f>
        <v>0</v>
      </c>
      <c r="N175" s="839"/>
    </row>
    <row r="176" spans="2:14" ht="18">
      <c r="B176" s="112" t="s">
        <v>95</v>
      </c>
      <c r="C176" s="113"/>
      <c r="D176" s="113"/>
      <c r="H176" s="190"/>
      <c r="I176" s="191">
        <f>SUM(I160:I175)</f>
        <v>0</v>
      </c>
      <c r="J176" s="191">
        <f>SUM(J160:J175)</f>
        <v>0</v>
      </c>
      <c r="K176" s="191">
        <f>SUM(K160:K175)</f>
        <v>0</v>
      </c>
      <c r="L176" s="191">
        <f>SUM(L160:L175)</f>
        <v>0</v>
      </c>
      <c r="M176" s="828">
        <f>SUM(M160:M175)</f>
        <v>0</v>
      </c>
      <c r="N176" s="839"/>
    </row>
    <row r="177" spans="2:14" ht="7.5" customHeight="1">
      <c r="B177" s="120"/>
      <c r="C177" s="100"/>
      <c r="D177" s="100"/>
      <c r="I177" s="192"/>
      <c r="J177" s="192"/>
      <c r="K177" s="192"/>
      <c r="L177" s="192"/>
      <c r="M177" s="192"/>
      <c r="N177" s="844"/>
    </row>
    <row r="178" spans="2:14" ht="18">
      <c r="B178" s="112" t="s">
        <v>96</v>
      </c>
      <c r="C178" s="113"/>
      <c r="D178" s="113"/>
      <c r="H178" s="190"/>
      <c r="I178" s="193">
        <f>IF(I176&gt;0,I65/I176,0)</f>
        <v>0</v>
      </c>
      <c r="J178" s="193">
        <f>IF(J176&gt;0,J65/J176,0)</f>
        <v>0</v>
      </c>
      <c r="K178" s="193">
        <f>IF(K176&gt;0,K65/K176,0)</f>
        <v>0</v>
      </c>
      <c r="L178" s="193">
        <f>IF(L176&gt;0,L65/L176,0)</f>
        <v>0</v>
      </c>
      <c r="M178" s="829">
        <f>IF(M176&gt;0,M65/M176,0)</f>
        <v>0</v>
      </c>
      <c r="N178" s="839"/>
    </row>
    <row r="179" spans="2:14" ht="7.5" customHeight="1">
      <c r="B179" s="120"/>
      <c r="C179" s="100"/>
      <c r="D179" s="100"/>
      <c r="I179" s="192"/>
      <c r="J179" s="192"/>
      <c r="K179" s="192"/>
      <c r="L179" s="192"/>
      <c r="M179" s="192"/>
      <c r="N179" s="844"/>
    </row>
    <row r="180" spans="2:14" ht="18.5" thickBot="1">
      <c r="B180" s="112" t="s">
        <v>97</v>
      </c>
      <c r="C180" s="113"/>
      <c r="D180" s="113"/>
      <c r="H180" s="190"/>
      <c r="I180" s="517">
        <f>IF(I176&gt;0,I155/I176,0)</f>
        <v>0</v>
      </c>
      <c r="J180" s="517">
        <f>IF(J176&gt;0,J155/J176,0)</f>
        <v>0</v>
      </c>
      <c r="K180" s="517">
        <f>IF(K176&gt;0,K155/K176,0)</f>
        <v>0</v>
      </c>
      <c r="L180" s="517">
        <f>IF(L176&gt;0,L155/L176,0)</f>
        <v>0</v>
      </c>
      <c r="M180" s="830">
        <f>IF(M176&gt;0,M155/M176,0)</f>
        <v>0</v>
      </c>
      <c r="N180" s="839"/>
    </row>
    <row r="181" spans="2:14" ht="7.5" customHeight="1" thickTop="1">
      <c r="B181" s="512"/>
      <c r="C181" s="513"/>
      <c r="D181" s="513"/>
      <c r="E181" s="185"/>
      <c r="F181" s="185"/>
      <c r="G181" s="195"/>
      <c r="H181" s="196"/>
      <c r="I181" s="196"/>
      <c r="J181" s="196"/>
      <c r="K181" s="196"/>
      <c r="L181" s="196"/>
      <c r="M181" s="196"/>
      <c r="N181" s="848"/>
    </row>
    <row r="182" spans="2:14">
      <c r="B182" s="112" t="s">
        <v>119</v>
      </c>
      <c r="C182" s="113"/>
      <c r="D182" s="113"/>
      <c r="F182" s="101"/>
      <c r="N182" s="849"/>
    </row>
    <row r="183" spans="2:14">
      <c r="B183" s="131"/>
      <c r="C183" s="169" t="s">
        <v>120</v>
      </c>
      <c r="F183" s="101"/>
      <c r="N183" s="849"/>
    </row>
    <row r="184" spans="2:14">
      <c r="B184" s="131"/>
      <c r="D184" s="103" t="str">
        <f>'7) Year 1 Cash Flow'!D163</f>
        <v>Example - Add Back Depreciation</v>
      </c>
      <c r="E184" s="197"/>
      <c r="F184" s="101"/>
      <c r="I184" s="773">
        <f>'7) Year 1 Cash Flow'!U163</f>
        <v>0</v>
      </c>
      <c r="J184" s="780">
        <v>0</v>
      </c>
      <c r="K184" s="198">
        <v>0</v>
      </c>
      <c r="L184" s="198">
        <v>0</v>
      </c>
      <c r="M184" s="831">
        <v>0</v>
      </c>
      <c r="N184" s="839"/>
    </row>
    <row r="185" spans="2:14">
      <c r="B185" s="131"/>
      <c r="D185" s="103" t="str">
        <f>'7) Year 1 Cash Flow'!D164</f>
        <v>Other</v>
      </c>
      <c r="E185" s="197"/>
      <c r="F185" s="101"/>
      <c r="I185" s="773">
        <f>'7) Year 1 Cash Flow'!U164</f>
        <v>0</v>
      </c>
      <c r="J185" s="781">
        <v>0</v>
      </c>
      <c r="K185" s="198">
        <v>0</v>
      </c>
      <c r="L185" s="198">
        <v>0</v>
      </c>
      <c r="M185" s="831">
        <v>0</v>
      </c>
      <c r="N185" s="839"/>
    </row>
    <row r="186" spans="2:14">
      <c r="B186" s="131"/>
      <c r="C186" s="99" t="s">
        <v>126</v>
      </c>
      <c r="D186" s="103"/>
      <c r="E186" s="197"/>
      <c r="F186" s="101"/>
      <c r="I186" s="199">
        <f>I184+I185</f>
        <v>0</v>
      </c>
      <c r="J186" s="200">
        <f>J184+J185</f>
        <v>0</v>
      </c>
      <c r="K186" s="200">
        <f>K184+K185</f>
        <v>0</v>
      </c>
      <c r="L186" s="200">
        <f>L184+L185</f>
        <v>0</v>
      </c>
      <c r="M186" s="832">
        <f>M184+M185</f>
        <v>0</v>
      </c>
      <c r="N186" s="839"/>
    </row>
    <row r="187" spans="2:14">
      <c r="B187" s="131"/>
      <c r="C187" s="99" t="s">
        <v>122</v>
      </c>
      <c r="D187" s="103"/>
      <c r="E187" s="197"/>
      <c r="F187" s="101"/>
      <c r="I187" s="201"/>
      <c r="J187" s="187"/>
      <c r="K187" s="187"/>
      <c r="L187" s="187"/>
      <c r="M187" s="187"/>
      <c r="N187" s="849"/>
    </row>
    <row r="188" spans="2:14">
      <c r="B188" s="131"/>
      <c r="D188" s="103" t="str">
        <f>'7) Year 1 Cash Flow'!D167</f>
        <v>Example - Subtract Property and Equipment Expenditures</v>
      </c>
      <c r="E188" s="197"/>
      <c r="F188" s="101"/>
      <c r="I188" s="773">
        <f>'7) Year 1 Cash Flow'!U167</f>
        <v>0</v>
      </c>
      <c r="J188" s="144">
        <v>0</v>
      </c>
      <c r="K188" s="144">
        <v>0</v>
      </c>
      <c r="L188" s="144">
        <v>0</v>
      </c>
      <c r="M188" s="815">
        <v>0</v>
      </c>
      <c r="N188" s="839"/>
    </row>
    <row r="189" spans="2:14">
      <c r="B189" s="131"/>
      <c r="D189" s="103" t="str">
        <f>'7) Year 1 Cash Flow'!D168</f>
        <v>Other</v>
      </c>
      <c r="E189" s="197"/>
      <c r="F189" s="101"/>
      <c r="I189" s="773">
        <f>'7) Year 1 Cash Flow'!U168</f>
        <v>0</v>
      </c>
      <c r="J189" s="198">
        <v>0</v>
      </c>
      <c r="K189" s="198">
        <v>0</v>
      </c>
      <c r="L189" s="198">
        <v>0</v>
      </c>
      <c r="M189" s="831">
        <v>0</v>
      </c>
      <c r="N189" s="839"/>
    </row>
    <row r="190" spans="2:14">
      <c r="B190" s="131"/>
      <c r="C190" s="99" t="s">
        <v>127</v>
      </c>
      <c r="D190" s="103"/>
      <c r="E190" s="197"/>
      <c r="F190" s="101"/>
      <c r="I190" s="199">
        <f>I188+I189</f>
        <v>0</v>
      </c>
      <c r="J190" s="200">
        <f>J188+J189</f>
        <v>0</v>
      </c>
      <c r="K190" s="200">
        <f>K188+K189</f>
        <v>0</v>
      </c>
      <c r="L190" s="200">
        <f>L188+L189</f>
        <v>0</v>
      </c>
      <c r="M190" s="832">
        <f>M188+M189</f>
        <v>0</v>
      </c>
      <c r="N190" s="839"/>
    </row>
    <row r="191" spans="2:14">
      <c r="B191" s="131"/>
      <c r="C191" s="99" t="s">
        <v>123</v>
      </c>
      <c r="D191" s="103"/>
      <c r="E191" s="197"/>
      <c r="F191" s="101"/>
      <c r="G191" s="129"/>
      <c r="I191" s="201"/>
      <c r="J191" s="187"/>
      <c r="K191" s="187"/>
      <c r="L191" s="187"/>
      <c r="M191" s="187"/>
      <c r="N191" s="849"/>
    </row>
    <row r="192" spans="2:14">
      <c r="B192" s="131"/>
      <c r="D192" s="103" t="str">
        <f>'7) Year 1 Cash Flow'!D171</f>
        <v>Example - Add Expected Proceeds from a Loan or Line of Credit</v>
      </c>
      <c r="E192" s="197"/>
      <c r="F192" s="101"/>
      <c r="I192" s="773">
        <f>'7) Year 1 Cash Flow'!U171</f>
        <v>0</v>
      </c>
      <c r="J192" s="198">
        <v>0</v>
      </c>
      <c r="K192" s="198">
        <v>0</v>
      </c>
      <c r="L192" s="198">
        <v>0</v>
      </c>
      <c r="M192" s="831">
        <v>0</v>
      </c>
      <c r="N192" s="839"/>
    </row>
    <row r="193" spans="2:14">
      <c r="B193" s="131"/>
      <c r="D193" s="103" t="str">
        <f>'7) Year 1 Cash Flow'!D172</f>
        <v>Other</v>
      </c>
      <c r="E193" s="197"/>
      <c r="F193" s="101"/>
      <c r="I193" s="773">
        <f>'7) Year 1 Cash Flow'!U172</f>
        <v>0</v>
      </c>
      <c r="J193" s="198">
        <v>0</v>
      </c>
      <c r="K193" s="198">
        <v>0</v>
      </c>
      <c r="L193" s="198">
        <v>0</v>
      </c>
      <c r="M193" s="831">
        <v>0</v>
      </c>
      <c r="N193" s="839"/>
    </row>
    <row r="194" spans="2:14">
      <c r="B194" s="131"/>
      <c r="C194" s="99" t="s">
        <v>128</v>
      </c>
      <c r="F194" s="101"/>
      <c r="I194" s="199">
        <f>I192+I193</f>
        <v>0</v>
      </c>
      <c r="J194" s="200">
        <f>J192+J193</f>
        <v>0</v>
      </c>
      <c r="K194" s="200">
        <f>K192+K193</f>
        <v>0</v>
      </c>
      <c r="L194" s="200">
        <f>L192+L193</f>
        <v>0</v>
      </c>
      <c r="M194" s="832">
        <f>M192+M193</f>
        <v>0</v>
      </c>
      <c r="N194" s="839"/>
    </row>
    <row r="195" spans="2:14" ht="6.75" customHeight="1">
      <c r="B195" s="131"/>
      <c r="F195" s="101"/>
      <c r="I195" s="201"/>
      <c r="J195" s="187"/>
      <c r="K195" s="187"/>
      <c r="L195" s="187"/>
      <c r="M195" s="187"/>
      <c r="N195" s="849"/>
    </row>
    <row r="196" spans="2:14">
      <c r="B196" s="112" t="s">
        <v>131</v>
      </c>
      <c r="C196" s="202"/>
      <c r="D196" s="202"/>
      <c r="E196" s="113"/>
      <c r="F196" s="203"/>
      <c r="I196" s="204">
        <f>I186+I190+I194</f>
        <v>0</v>
      </c>
      <c r="J196" s="205">
        <f>J186+J190+J194</f>
        <v>0</v>
      </c>
      <c r="K196" s="205">
        <f>K186+K190+K194</f>
        <v>0</v>
      </c>
      <c r="L196" s="205">
        <f>L186+L190+L194</f>
        <v>0</v>
      </c>
      <c r="M196" s="833">
        <f>M186+M190+M194</f>
        <v>0</v>
      </c>
      <c r="N196" s="839"/>
    </row>
    <row r="197" spans="2:14" ht="6.75" customHeight="1">
      <c r="B197" s="131"/>
      <c r="F197" s="101"/>
      <c r="I197" s="201"/>
      <c r="J197" s="187"/>
      <c r="K197" s="187"/>
      <c r="L197" s="187"/>
      <c r="M197" s="187"/>
      <c r="N197" s="849"/>
    </row>
    <row r="198" spans="2:14">
      <c r="B198" s="112" t="s">
        <v>98</v>
      </c>
      <c r="C198" s="202"/>
      <c r="D198" s="202"/>
      <c r="E198" s="113"/>
      <c r="F198" s="203"/>
      <c r="I198" s="204">
        <f>I157+I196</f>
        <v>0</v>
      </c>
      <c r="J198" s="205">
        <f>J157+J196</f>
        <v>0</v>
      </c>
      <c r="K198" s="205">
        <f>K157+K196</f>
        <v>0</v>
      </c>
      <c r="L198" s="205">
        <f>L157+L196</f>
        <v>0</v>
      </c>
      <c r="M198" s="833">
        <f>M157+M196</f>
        <v>0</v>
      </c>
      <c r="N198" s="839"/>
    </row>
    <row r="199" spans="2:14" ht="6.75" customHeight="1">
      <c r="B199" s="131"/>
      <c r="F199" s="101"/>
      <c r="I199" s="201"/>
      <c r="J199" s="187"/>
      <c r="K199" s="187"/>
      <c r="L199" s="187"/>
      <c r="M199" s="187"/>
      <c r="N199" s="849"/>
    </row>
    <row r="200" spans="2:14">
      <c r="B200" s="112" t="s">
        <v>129</v>
      </c>
      <c r="C200" s="100"/>
      <c r="D200" s="100"/>
      <c r="F200" s="101"/>
      <c r="I200" s="773">
        <f>'7) Year 1 Cash Flow'!U179</f>
        <v>0</v>
      </c>
      <c r="J200" s="206">
        <f>I202</f>
        <v>0</v>
      </c>
      <c r="K200" s="206">
        <f t="shared" ref="K200:M200" si="0">J202</f>
        <v>0</v>
      </c>
      <c r="L200" s="206">
        <f t="shared" si="0"/>
        <v>0</v>
      </c>
      <c r="M200" s="834">
        <f t="shared" si="0"/>
        <v>0</v>
      </c>
      <c r="N200" s="839"/>
    </row>
    <row r="201" spans="2:14" ht="6.75" customHeight="1">
      <c r="B201" s="131"/>
      <c r="F201" s="101"/>
      <c r="I201" s="187"/>
      <c r="J201" s="187"/>
      <c r="K201" s="187"/>
      <c r="L201" s="187"/>
      <c r="M201" s="187"/>
      <c r="N201" s="849"/>
    </row>
    <row r="202" spans="2:14" ht="15.5" thickBot="1">
      <c r="B202" s="183" t="s">
        <v>130</v>
      </c>
      <c r="C202" s="184"/>
      <c r="D202" s="184"/>
      <c r="E202" s="184"/>
      <c r="F202" s="207"/>
      <c r="G202" s="194"/>
      <c r="H202" s="208"/>
      <c r="I202" s="209">
        <f>I198+I200</f>
        <v>0</v>
      </c>
      <c r="J202" s="209">
        <f>J198+J200</f>
        <v>0</v>
      </c>
      <c r="K202" s="209">
        <f>K198+K200</f>
        <v>0</v>
      </c>
      <c r="L202" s="209">
        <f>L198+L200</f>
        <v>0</v>
      </c>
      <c r="M202" s="835">
        <f>M198+M200</f>
        <v>0</v>
      </c>
      <c r="N202" s="850"/>
    </row>
    <row r="203" spans="2:14" ht="15.5" thickTop="1"/>
  </sheetData>
  <sheetProtection algorithmName="SHA-512" hashValue="mN5/V8Js+Z8ve8dImHn774Bru7s1mTFIvKxasB9yrO8xm/xR/4NuePp3+vf7UkLIwQyUVMDW+pqJpF9Nm4WKUQ==" saltValue="8xCUQM2uBZxf37H66nlD2A==" spinCount="100000" sheet="1" objects="1" scenarios="1"/>
  <protectedRanges>
    <protectedRange sqref="I15:M15" name="Range1"/>
  </protectedRanges>
  <customSheetViews>
    <customSheetView guid="{5E4DC421-887D-9843-8B54-CF861F76B668}" scale="80" showGridLines="0" hiddenColumns="1">
      <pane xSplit="8" ySplit="13.1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  <customSheetView guid="{7E5415B2-297C-4CDE-9A5E-CCA4F5662440}" scale="80" showPageBreaks="1" showGridLines="0" printArea="1" hiddenColumns="1" view="pageBreakPreview">
      <pane xSplit="8" ySplit="13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</customSheetViews>
  <mergeCells count="9">
    <mergeCell ref="B2:F4"/>
    <mergeCell ref="G4:M4"/>
    <mergeCell ref="G5:M5"/>
    <mergeCell ref="G2:M3"/>
    <mergeCell ref="I14:M14"/>
    <mergeCell ref="H11:H12"/>
    <mergeCell ref="B11:E12"/>
    <mergeCell ref="G11:G12"/>
    <mergeCell ref="B5:F5"/>
  </mergeCells>
  <phoneticPr fontId="0" type="noConversion"/>
  <conditionalFormatting sqref="E17 E160">
    <cfRule type="cellIs" dxfId="3" priority="3" operator="equal">
      <formula>"Please complete ""ENROLLMENT"" tab"</formula>
    </cfRule>
    <cfRule type="cellIs" dxfId="2" priority="4" operator="equal">
      <formula>"(Select from drop-down list)"</formula>
    </cfRule>
  </conditionalFormatting>
  <conditionalFormatting sqref="G2">
    <cfRule type="expression" dxfId="1" priority="5">
      <formula>School="Enter School Name Here"</formula>
    </cfRule>
  </conditionalFormatting>
  <dataValidations xWindow="867" yWindow="598" count="1">
    <dataValidation type="custom" allowBlank="1" showInputMessage="1" showErrorMessage="1" error="The maximum total percentage increase is limited to 12% for the 5 year charter term and 3% in any single year." sqref="I15:M15" xr:uid="{19DD8E78-C59A-4CB1-ABDD-B378578E7A86}">
      <formula1>AND(I15&lt;=0.03,SUM($I$15:$M$15)&lt;=0.12)</formula1>
    </dataValidation>
  </dataValidations>
  <printOptions horizontalCentered="1"/>
  <pageMargins left="0.2" right="0.2" top="0.5" bottom="0.25" header="0" footer="0"/>
  <pageSetup scale="55" orientation="landscape" r:id="rId1"/>
  <headerFooter alignWithMargins="0"/>
  <rowBreaks count="3" manualBreakCount="3">
    <brk id="65" min="1" max="13" man="1"/>
    <brk id="117" min="1" max="13" man="1"/>
    <brk id="157" min="1" max="13" man="1"/>
  </rowBreaks>
  <ignoredErrors>
    <ignoredError sqref="I76:M77 J48:M48 K49:M49 I87:M89 I95:M99" unlockedFormula="1"/>
    <ignoredError sqref="I175:M175" formulaRange="1"/>
  </ignoredError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rgb="FF003366"/>
  </sheetPr>
  <dimension ref="A2:J26"/>
  <sheetViews>
    <sheetView showGridLines="0" zoomScale="90" zoomScaleNormal="90" zoomScaleSheetLayoutView="90" zoomScalePageLayoutView="80" workbookViewId="0">
      <selection activeCell="M6" sqref="M6"/>
    </sheetView>
  </sheetViews>
  <sheetFormatPr defaultColWidth="8.81640625" defaultRowHeight="12.5"/>
  <cols>
    <col min="1" max="1" width="2.7265625" customWidth="1"/>
    <col min="2" max="2" width="17.453125" bestFit="1" customWidth="1"/>
    <col min="3" max="3" width="11.81640625" bestFit="1" customWidth="1"/>
    <col min="4" max="4" width="13.54296875" customWidth="1" collapsed="1"/>
    <col min="5" max="5" width="13.1796875" bestFit="1" customWidth="1"/>
    <col min="6" max="6" width="16" bestFit="1" customWidth="1"/>
    <col min="7" max="7" width="17.1796875" bestFit="1" customWidth="1"/>
    <col min="8" max="8" width="27.453125" bestFit="1" customWidth="1"/>
    <col min="9" max="9" width="15.7265625" customWidth="1"/>
    <col min="10" max="10" width="2.7265625" customWidth="1"/>
  </cols>
  <sheetData>
    <row r="2" spans="1:10" ht="18.5">
      <c r="B2" s="702" t="s">
        <v>322</v>
      </c>
      <c r="C2" s="703"/>
      <c r="D2" s="703"/>
      <c r="E2" s="703"/>
      <c r="F2" s="703"/>
      <c r="G2" s="703"/>
      <c r="H2" s="703"/>
      <c r="I2" s="703"/>
    </row>
    <row r="4" spans="1:10" ht="18.5">
      <c r="B4" s="1111" t="str">
        <f>IF(CONTROL!B98=CONTROL!$B$167,Mssg3,"Largest Enrollment District:  "&amp;CONTROL!B98)</f>
        <v>Please complete entering all information on tab - "2) Enrollment Chart"</v>
      </c>
      <c r="C4" s="1112"/>
      <c r="D4" s="1112"/>
      <c r="E4" s="1112"/>
      <c r="F4" s="1112"/>
      <c r="G4" s="1112"/>
      <c r="H4" s="1112"/>
      <c r="I4" s="1113"/>
    </row>
    <row r="5" spans="1:10" ht="30">
      <c r="B5" s="746" t="s">
        <v>323</v>
      </c>
      <c r="C5" s="746" t="s">
        <v>324</v>
      </c>
      <c r="D5" s="746" t="s">
        <v>325</v>
      </c>
      <c r="E5" s="747" t="s">
        <v>332</v>
      </c>
      <c r="F5" s="746" t="s">
        <v>326</v>
      </c>
      <c r="G5" s="748" t="s">
        <v>333</v>
      </c>
      <c r="H5" s="746" t="s">
        <v>327</v>
      </c>
      <c r="I5" s="748" t="s">
        <v>334</v>
      </c>
    </row>
    <row r="6" spans="1:10" ht="75">
      <c r="B6" s="704" t="s">
        <v>328</v>
      </c>
      <c r="C6" s="704" t="s">
        <v>329</v>
      </c>
      <c r="D6" s="704" t="s">
        <v>150</v>
      </c>
      <c r="E6" s="704" t="s">
        <v>151</v>
      </c>
      <c r="F6" s="704" t="s">
        <v>330</v>
      </c>
      <c r="G6" s="704" t="s">
        <v>331</v>
      </c>
      <c r="H6" s="757" t="str">
        <f>"* Total General Fund Operating Budget for "&amp;IF(CONTROL!B98="(Select from drop-down list)","???",CONTROL!B98)&amp;" School District"</f>
        <v>* Total General Fund Operating Budget for Select from drop-down list → School District</v>
      </c>
      <c r="I6" s="704" t="s">
        <v>444</v>
      </c>
    </row>
    <row r="7" spans="1:10" ht="30" customHeight="1">
      <c r="B7" s="705" t="str">
        <f>"Year 1 ("&amp;CONTROL!G19&amp;")"</f>
        <v>Year 1 (2026-27)</v>
      </c>
      <c r="C7" s="706">
        <f>'8) 5 YR Budget &amp; Cash Flow Adj'!I160</f>
        <v>0</v>
      </c>
      <c r="D7" s="706">
        <f>'8) 5 YR Budget &amp; Cash Flow Adj'!G17*(1+'8) 5 YR Budget &amp; Cash Flow Adj'!I15)</f>
        <v>0</v>
      </c>
      <c r="E7" s="706">
        <f>C7*D7</f>
        <v>0</v>
      </c>
      <c r="F7" s="753">
        <v>0</v>
      </c>
      <c r="G7" s="706">
        <f>E7+F7</f>
        <v>0</v>
      </c>
      <c r="H7" s="707">
        <f>'2) Enrollment Chart'!D$78</f>
        <v>0</v>
      </c>
      <c r="I7" s="708" t="e">
        <f>G7/H7</f>
        <v>#DIV/0!</v>
      </c>
    </row>
    <row r="8" spans="1:10" ht="30" customHeight="1">
      <c r="B8" s="705" t="str">
        <f>"Year 2 ("&amp;CONTROL!G20&amp;")"</f>
        <v>Year 2 (2027-28)</v>
      </c>
      <c r="C8" s="706">
        <f>'8) 5 YR Budget &amp; Cash Flow Adj'!J160</f>
        <v>0</v>
      </c>
      <c r="D8" s="706">
        <f>D7*(1+'8) 5 YR Budget &amp; Cash Flow Adj'!$J$15)</f>
        <v>0</v>
      </c>
      <c r="E8" s="706">
        <f>C8*D8</f>
        <v>0</v>
      </c>
      <c r="F8" s="753">
        <v>0</v>
      </c>
      <c r="G8" s="706">
        <f t="shared" ref="G8:G11" si="0">E8+F8</f>
        <v>0</v>
      </c>
      <c r="H8" s="707">
        <f>'2) Enrollment Chart'!E$78</f>
        <v>0</v>
      </c>
      <c r="I8" s="708" t="e">
        <f t="shared" ref="I8:I11" si="1">G8/H8</f>
        <v>#DIV/0!</v>
      </c>
    </row>
    <row r="9" spans="1:10" ht="30" customHeight="1">
      <c r="B9" s="705" t="str">
        <f>"Year 3 ("&amp;CONTROL!G21&amp;")"</f>
        <v>Year 3 (2028-29)</v>
      </c>
      <c r="C9" s="706">
        <f>'8) 5 YR Budget &amp; Cash Flow Adj'!K160</f>
        <v>0</v>
      </c>
      <c r="D9" s="706">
        <f>D8*(1+'8) 5 YR Budget &amp; Cash Flow Adj'!$K$15)</f>
        <v>0</v>
      </c>
      <c r="E9" s="706">
        <f>C9*D9</f>
        <v>0</v>
      </c>
      <c r="F9" s="753">
        <v>0</v>
      </c>
      <c r="G9" s="706">
        <f t="shared" si="0"/>
        <v>0</v>
      </c>
      <c r="H9" s="707">
        <f>'2) Enrollment Chart'!F$78</f>
        <v>0</v>
      </c>
      <c r="I9" s="708" t="e">
        <f t="shared" si="1"/>
        <v>#DIV/0!</v>
      </c>
    </row>
    <row r="10" spans="1:10" ht="30" customHeight="1">
      <c r="B10" s="705" t="str">
        <f>"Year 4 ("&amp;CONTROL!G22&amp;")"</f>
        <v>Year 4 (2029-30)</v>
      </c>
      <c r="C10" s="706">
        <f>'8) 5 YR Budget &amp; Cash Flow Adj'!L160</f>
        <v>0</v>
      </c>
      <c r="D10" s="706">
        <f>D9*(1+'8) 5 YR Budget &amp; Cash Flow Adj'!$L$15)</f>
        <v>0</v>
      </c>
      <c r="E10" s="706">
        <f>C10*D10</f>
        <v>0</v>
      </c>
      <c r="F10" s="753">
        <v>0</v>
      </c>
      <c r="G10" s="706">
        <f t="shared" si="0"/>
        <v>0</v>
      </c>
      <c r="H10" s="707">
        <f>'2) Enrollment Chart'!G$78</f>
        <v>0</v>
      </c>
      <c r="I10" s="708" t="e">
        <f t="shared" si="1"/>
        <v>#DIV/0!</v>
      </c>
    </row>
    <row r="11" spans="1:10" ht="30" customHeight="1">
      <c r="B11" s="705" t="str">
        <f>"Year 5 ("&amp;CONTROL!G23&amp;")"</f>
        <v>Year 5 (2030-31)</v>
      </c>
      <c r="C11" s="706">
        <f>'8) 5 YR Budget &amp; Cash Flow Adj'!M160</f>
        <v>0</v>
      </c>
      <c r="D11" s="706">
        <f>D10*(1+'8) 5 YR Budget &amp; Cash Flow Adj'!$M$15)</f>
        <v>0</v>
      </c>
      <c r="E11" s="706">
        <f>C11*D11</f>
        <v>0</v>
      </c>
      <c r="F11" s="753">
        <v>0</v>
      </c>
      <c r="G11" s="706">
        <f t="shared" si="0"/>
        <v>0</v>
      </c>
      <c r="H11" s="707">
        <f>'2) Enrollment Chart'!H$78</f>
        <v>0</v>
      </c>
      <c r="I11" s="708" t="e">
        <f t="shared" si="1"/>
        <v>#DIV/0!</v>
      </c>
    </row>
    <row r="12" spans="1:10" ht="9.75" customHeight="1">
      <c r="B12" s="749"/>
      <c r="C12" s="750"/>
      <c r="D12" s="750"/>
      <c r="E12" s="750"/>
      <c r="G12" s="750"/>
      <c r="H12" s="751"/>
      <c r="I12" s="752"/>
    </row>
    <row r="13" spans="1:10" ht="45" customHeight="1">
      <c r="B13" s="1102" t="s">
        <v>335</v>
      </c>
      <c r="C13" s="1103"/>
      <c r="D13" s="1104"/>
      <c r="E13" s="1105" t="str">
        <f>IF(ISBLANK('2) Enrollment Chart'!D80)=TRUE,"(Enter Source on Tab 2, ""Enrollment Chart"")",'2) Enrollment Chart'!D80)</f>
        <v>(Enter Source on Tab 2, "Enrollment Chart")</v>
      </c>
      <c r="F13" s="1106"/>
      <c r="G13" s="1106"/>
      <c r="H13" s="1106"/>
      <c r="I13" s="1107"/>
    </row>
    <row r="14" spans="1:10" ht="60" customHeight="1">
      <c r="B14" s="1102" t="s">
        <v>336</v>
      </c>
      <c r="C14" s="1103"/>
      <c r="D14" s="1104"/>
      <c r="E14" s="1108"/>
      <c r="F14" s="1109"/>
      <c r="G14" s="1109"/>
      <c r="H14" s="1109"/>
      <c r="I14" s="1110"/>
    </row>
    <row r="15" spans="1:10" s="1" customFormat="1" ht="27.75" customHeight="1">
      <c r="A15"/>
      <c r="J15"/>
    </row>
    <row r="16" spans="1:10" ht="18.5">
      <c r="B16" s="1111" t="str">
        <f>"Second Largest Enrollment District:  "&amp;IF(CONTROL!B99&lt;&gt;CONTROL!$B$167,CONTROL!B99,"N/A")</f>
        <v>Second Largest Enrollment District:  N/A</v>
      </c>
      <c r="C16" s="1112"/>
      <c r="D16" s="1112"/>
      <c r="E16" s="1112"/>
      <c r="F16" s="1112"/>
      <c r="G16" s="1112"/>
      <c r="H16" s="1112"/>
      <c r="I16" s="1113"/>
    </row>
    <row r="17" spans="2:9" ht="30">
      <c r="B17" s="746" t="s">
        <v>323</v>
      </c>
      <c r="C17" s="746" t="s">
        <v>324</v>
      </c>
      <c r="D17" s="746" t="s">
        <v>325</v>
      </c>
      <c r="E17" s="747" t="s">
        <v>332</v>
      </c>
      <c r="F17" s="746" t="s">
        <v>326</v>
      </c>
      <c r="G17" s="748" t="s">
        <v>333</v>
      </c>
      <c r="H17" s="746" t="s">
        <v>327</v>
      </c>
      <c r="I17" s="748" t="s">
        <v>334</v>
      </c>
    </row>
    <row r="18" spans="2:9" ht="75">
      <c r="B18" s="704" t="s">
        <v>328</v>
      </c>
      <c r="C18" s="704" t="s">
        <v>329</v>
      </c>
      <c r="D18" s="704" t="s">
        <v>150</v>
      </c>
      <c r="E18" s="704" t="s">
        <v>151</v>
      </c>
      <c r="F18" s="704" t="s">
        <v>330</v>
      </c>
      <c r="G18" s="704" t="s">
        <v>331</v>
      </c>
      <c r="H18" s="757" t="str">
        <f>"* Total General Fund Operating Budget for "&amp;IF(CONTROL!B99="(Select from drop-down list)","???",CONTROL!B99)&amp;" School District"</f>
        <v>* Total General Fund Operating Budget for Select from drop-down list → School District</v>
      </c>
      <c r="I18" s="704" t="s">
        <v>444</v>
      </c>
    </row>
    <row r="19" spans="2:9" ht="30" customHeight="1">
      <c r="B19" s="705" t="str">
        <f>"Year 1 ("&amp;CONTROL!G19&amp;")"</f>
        <v>Year 1 (2026-27)</v>
      </c>
      <c r="C19" s="706">
        <f>'8) 5 YR Budget &amp; Cash Flow Adj'!I161</f>
        <v>0</v>
      </c>
      <c r="D19" s="706">
        <f>'8) 5 YR Budget &amp; Cash Flow Adj'!G18*(1+'8) 5 YR Budget &amp; Cash Flow Adj'!I15)</f>
        <v>0</v>
      </c>
      <c r="E19" s="706">
        <f>C19*D19</f>
        <v>0</v>
      </c>
      <c r="F19" s="753">
        <v>0</v>
      </c>
      <c r="G19" s="706">
        <f>E19+F19</f>
        <v>0</v>
      </c>
      <c r="H19" s="707">
        <f>'2) Enrollment Chart'!D$83</f>
        <v>0</v>
      </c>
      <c r="I19" s="708" t="e">
        <f>G19/H19</f>
        <v>#DIV/0!</v>
      </c>
    </row>
    <row r="20" spans="2:9" ht="30" customHeight="1">
      <c r="B20" s="705" t="str">
        <f>"Year 2 ("&amp;CONTROL!G20&amp;")"</f>
        <v>Year 2 (2027-28)</v>
      </c>
      <c r="C20" s="706">
        <f>'8) 5 YR Budget &amp; Cash Flow Adj'!J161</f>
        <v>0</v>
      </c>
      <c r="D20" s="706">
        <f>D19*(1+'8) 5 YR Budget &amp; Cash Flow Adj'!$J$15)</f>
        <v>0</v>
      </c>
      <c r="E20" s="706">
        <f>C20*D20</f>
        <v>0</v>
      </c>
      <c r="F20" s="753">
        <v>0</v>
      </c>
      <c r="G20" s="706">
        <f t="shared" ref="G20:G23" si="2">E20+F20</f>
        <v>0</v>
      </c>
      <c r="H20" s="707">
        <f>'2) Enrollment Chart'!E$83</f>
        <v>0</v>
      </c>
      <c r="I20" s="708" t="e">
        <f t="shared" ref="I20:I23" si="3">G20/H20</f>
        <v>#DIV/0!</v>
      </c>
    </row>
    <row r="21" spans="2:9" ht="30" customHeight="1">
      <c r="B21" s="705" t="str">
        <f>"Year 3 ("&amp;CONTROL!G21&amp;")"</f>
        <v>Year 3 (2028-29)</v>
      </c>
      <c r="C21" s="706">
        <f>'8) 5 YR Budget &amp; Cash Flow Adj'!K161</f>
        <v>0</v>
      </c>
      <c r="D21" s="706">
        <f>D20*(1+'8) 5 YR Budget &amp; Cash Flow Adj'!$K$15)</f>
        <v>0</v>
      </c>
      <c r="E21" s="706">
        <f>C21*D21</f>
        <v>0</v>
      </c>
      <c r="F21" s="753">
        <v>0</v>
      </c>
      <c r="G21" s="706">
        <f t="shared" si="2"/>
        <v>0</v>
      </c>
      <c r="H21" s="707">
        <f>'2) Enrollment Chart'!F$83</f>
        <v>0</v>
      </c>
      <c r="I21" s="708" t="e">
        <f t="shared" si="3"/>
        <v>#DIV/0!</v>
      </c>
    </row>
    <row r="22" spans="2:9" ht="30" customHeight="1">
      <c r="B22" s="705" t="str">
        <f>"Year 4 ("&amp;CONTROL!G22&amp;")"</f>
        <v>Year 4 (2029-30)</v>
      </c>
      <c r="C22" s="706">
        <f>'8) 5 YR Budget &amp; Cash Flow Adj'!L161</f>
        <v>0</v>
      </c>
      <c r="D22" s="706">
        <f>D21*(1+'8) 5 YR Budget &amp; Cash Flow Adj'!$L$15)</f>
        <v>0</v>
      </c>
      <c r="E22" s="706">
        <f>C22*D22</f>
        <v>0</v>
      </c>
      <c r="F22" s="753">
        <v>0</v>
      </c>
      <c r="G22" s="706">
        <f t="shared" si="2"/>
        <v>0</v>
      </c>
      <c r="H22" s="707">
        <f>'2) Enrollment Chart'!G$83</f>
        <v>0</v>
      </c>
      <c r="I22" s="708" t="e">
        <f t="shared" si="3"/>
        <v>#DIV/0!</v>
      </c>
    </row>
    <row r="23" spans="2:9" ht="30" customHeight="1">
      <c r="B23" s="705" t="str">
        <f>"Year 5 ("&amp;CONTROL!G23&amp;")"</f>
        <v>Year 5 (2030-31)</v>
      </c>
      <c r="C23" s="706">
        <f>'8) 5 YR Budget &amp; Cash Flow Adj'!M161</f>
        <v>0</v>
      </c>
      <c r="D23" s="706">
        <f>D22*(1+'8) 5 YR Budget &amp; Cash Flow Adj'!$M$15)</f>
        <v>0</v>
      </c>
      <c r="E23" s="706">
        <f>C23*D23</f>
        <v>0</v>
      </c>
      <c r="F23" s="753">
        <v>0</v>
      </c>
      <c r="G23" s="706">
        <f t="shared" si="2"/>
        <v>0</v>
      </c>
      <c r="H23" s="707">
        <f>'2) Enrollment Chart'!H$83</f>
        <v>0</v>
      </c>
      <c r="I23" s="708" t="e">
        <f t="shared" si="3"/>
        <v>#DIV/0!</v>
      </c>
    </row>
    <row r="24" spans="2:9" ht="9.75" customHeight="1">
      <c r="B24" s="749"/>
      <c r="C24" s="750"/>
      <c r="D24" s="750"/>
      <c r="E24" s="750"/>
      <c r="G24" s="750"/>
      <c r="H24" s="751"/>
      <c r="I24" s="752"/>
    </row>
    <row r="25" spans="2:9" ht="45" customHeight="1">
      <c r="B25" s="1102" t="s">
        <v>335</v>
      </c>
      <c r="C25" s="1103"/>
      <c r="D25" s="1104"/>
      <c r="E25" s="1105" t="str">
        <f>IF(AND(CONTROL!B99&lt;&gt;CONTROL!$B$167,ISBLANK('2) Enrollment Chart'!D85)=TRUE),"(Enter Source on Tab 2, ""Enrollment Chart"")",IF(CONTROL!B99=CONTROL!$B$167,"",'2) Enrollment Chart'!D85))</f>
        <v/>
      </c>
      <c r="F25" s="1106"/>
      <c r="G25" s="1106"/>
      <c r="H25" s="1106"/>
      <c r="I25" s="1107"/>
    </row>
    <row r="26" spans="2:9" ht="60" customHeight="1">
      <c r="B26" s="1102" t="s">
        <v>336</v>
      </c>
      <c r="C26" s="1103"/>
      <c r="D26" s="1104"/>
      <c r="E26" s="1108"/>
      <c r="F26" s="1109"/>
      <c r="G26" s="1109"/>
      <c r="H26" s="1109"/>
      <c r="I26" s="1110"/>
    </row>
  </sheetData>
  <sheetProtection algorithmName="SHA-512" hashValue="aW7s5Z56XQMIlMOcJPJTKLQJ3podJYUZQ1t8yeLK/oB/1SvDpJ2rH+awDoWhp6AzbLFuojx2bJQ8X6G4w2g7MA==" saltValue="MTXD2y0QxRtWinLW/1WoLw==" spinCount="100000" sheet="1" objects="1" scenarios="1"/>
  <mergeCells count="10">
    <mergeCell ref="B25:D25"/>
    <mergeCell ref="E25:I25"/>
    <mergeCell ref="B26:D26"/>
    <mergeCell ref="E26:I26"/>
    <mergeCell ref="B16:I16"/>
    <mergeCell ref="B13:D13"/>
    <mergeCell ref="B14:D14"/>
    <mergeCell ref="E13:I13"/>
    <mergeCell ref="E14:I14"/>
    <mergeCell ref="B4:I4"/>
  </mergeCells>
  <printOptions horizontalCentered="1"/>
  <pageMargins left="0.5" right="0.25" top="1" bottom="0.25" header="0.5" footer="0.5"/>
  <pageSetup scale="5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">
    <tabColor rgb="FFFF0000"/>
  </sheetPr>
  <dimension ref="A1:AH845"/>
  <sheetViews>
    <sheetView topLeftCell="E35" zoomScale="80" zoomScaleNormal="80" workbookViewId="0">
      <selection activeCell="B845" sqref="B168:B845"/>
    </sheetView>
  </sheetViews>
  <sheetFormatPr defaultColWidth="9.1796875" defaultRowHeight="15"/>
  <cols>
    <col min="1" max="1" width="13.1796875" style="1" customWidth="1"/>
    <col min="2" max="2" width="42.7265625" style="1" customWidth="1"/>
    <col min="3" max="3" width="10.54296875" style="1" bestFit="1" customWidth="1"/>
    <col min="4" max="4" width="9.1796875" style="1"/>
    <col min="5" max="9" width="15.7265625" style="1" customWidth="1"/>
    <col min="10" max="10" width="12.453125" style="3" customWidth="1"/>
    <col min="11" max="11" width="20.54296875" style="1" bestFit="1" customWidth="1"/>
    <col min="12" max="15" width="14.1796875" style="1" customWidth="1"/>
    <col min="16" max="17" width="12.7265625" style="1" customWidth="1"/>
    <col min="18" max="18" width="12.7265625" customWidth="1"/>
    <col min="19" max="19" width="20.54296875" bestFit="1" customWidth="1"/>
    <col min="20" max="23" width="11.26953125" customWidth="1"/>
    <col min="24" max="24" width="14.7265625" bestFit="1" customWidth="1"/>
    <col min="25" max="25" width="16.7265625" bestFit="1" customWidth="1"/>
    <col min="26" max="30" width="8.81640625"/>
    <col min="31" max="31" width="17.7265625" customWidth="1"/>
    <col min="32" max="32" width="6.1796875" bestFit="1" customWidth="1"/>
    <col min="33" max="34" width="8.81640625" customWidth="1"/>
    <col min="35" max="16384" width="9.1796875" style="1"/>
  </cols>
  <sheetData>
    <row r="1" spans="1:17" ht="18.5">
      <c r="A1" s="917" t="s">
        <v>153</v>
      </c>
      <c r="B1" s="917"/>
      <c r="C1" s="917"/>
      <c r="D1" s="917"/>
      <c r="E1" s="917"/>
      <c r="F1" s="917"/>
      <c r="G1" s="917"/>
      <c r="H1" s="917"/>
      <c r="I1" s="917"/>
      <c r="L1"/>
      <c r="M1"/>
      <c r="N1"/>
      <c r="O1"/>
      <c r="P1"/>
      <c r="Q1"/>
    </row>
    <row r="2" spans="1:17" ht="18.5">
      <c r="A2" s="17"/>
      <c r="J2" s="1"/>
      <c r="K2"/>
      <c r="L2"/>
      <c r="M2"/>
      <c r="N2"/>
      <c r="O2"/>
      <c r="P2"/>
      <c r="Q2"/>
    </row>
    <row r="3" spans="1:17" ht="18.5">
      <c r="A3" s="17"/>
      <c r="J3"/>
      <c r="K3"/>
      <c r="L3"/>
      <c r="M3"/>
      <c r="N3"/>
      <c r="O3"/>
      <c r="P3"/>
      <c r="Q3"/>
    </row>
    <row r="4" spans="1:17">
      <c r="A4" s="65" t="s">
        <v>419</v>
      </c>
      <c r="B4" s="64"/>
      <c r="K4"/>
      <c r="L4"/>
      <c r="M4"/>
      <c r="N4"/>
      <c r="O4"/>
      <c r="P4"/>
      <c r="Q4"/>
    </row>
    <row r="5" spans="1:17" ht="18.5">
      <c r="A5" s="17"/>
      <c r="B5" s="40" t="s">
        <v>170</v>
      </c>
      <c r="C5" s="884" t="s">
        <v>422</v>
      </c>
      <c r="D5" s="885"/>
      <c r="E5" s="6"/>
      <c r="F5" s="7"/>
      <c r="G5" s="7"/>
      <c r="H5" s="8"/>
      <c r="I5" s="9" t="str">
        <f>UPPER('1) School Information'!B11)</f>
        <v>ENTER SCHOOL NAME HERE</v>
      </c>
      <c r="J5" s="66">
        <f>IF(I5="Enter School Name Here",0,1)</f>
        <v>0</v>
      </c>
      <c r="L5"/>
      <c r="M5"/>
      <c r="N5"/>
      <c r="O5"/>
      <c r="P5"/>
      <c r="Q5"/>
    </row>
    <row r="6" spans="1:17" ht="18.5">
      <c r="A6" s="17"/>
      <c r="B6" s="40" t="s">
        <v>171</v>
      </c>
      <c r="C6" s="884" t="s">
        <v>422</v>
      </c>
      <c r="D6" s="885"/>
      <c r="E6" s="6"/>
      <c r="F6" s="7"/>
      <c r="G6" s="7"/>
      <c r="H6" s="8"/>
      <c r="I6" s="9" t="str">
        <f>'1) School Information'!D13</f>
        <v>enter name</v>
      </c>
      <c r="J6" s="66"/>
      <c r="L6"/>
      <c r="M6"/>
      <c r="N6"/>
      <c r="O6"/>
      <c r="P6"/>
      <c r="Q6"/>
    </row>
    <row r="7" spans="1:17" ht="18.5">
      <c r="A7" s="17"/>
      <c r="B7" s="40" t="s">
        <v>172</v>
      </c>
      <c r="C7" s="884" t="s">
        <v>422</v>
      </c>
      <c r="D7" s="885"/>
      <c r="E7" s="6"/>
      <c r="F7" s="7"/>
      <c r="G7" s="7"/>
      <c r="H7" s="8"/>
      <c r="I7" s="9" t="str">
        <f>'1) School Information'!D14</f>
        <v>enter title</v>
      </c>
      <c r="J7" s="66"/>
      <c r="L7"/>
      <c r="M7"/>
      <c r="N7"/>
      <c r="O7"/>
      <c r="P7"/>
      <c r="Q7"/>
    </row>
    <row r="8" spans="1:17" ht="18.5">
      <c r="A8" s="17"/>
      <c r="B8" s="40" t="s">
        <v>173</v>
      </c>
      <c r="C8" s="884" t="s">
        <v>422</v>
      </c>
      <c r="D8" s="885"/>
      <c r="E8" s="6"/>
      <c r="F8" s="7"/>
      <c r="G8" s="7"/>
      <c r="H8" s="8"/>
      <c r="I8" s="9" t="str">
        <f>'1) School Information'!D15</f>
        <v>enter email address</v>
      </c>
      <c r="J8" s="66"/>
      <c r="L8"/>
      <c r="M8"/>
      <c r="N8"/>
      <c r="O8"/>
      <c r="P8"/>
      <c r="Q8"/>
    </row>
    <row r="9" spans="1:17" ht="18.5">
      <c r="A9" s="17"/>
      <c r="B9" s="40" t="s">
        <v>174</v>
      </c>
      <c r="C9" s="884" t="s">
        <v>422</v>
      </c>
      <c r="D9" s="885"/>
      <c r="E9" s="6"/>
      <c r="F9" s="7"/>
      <c r="G9" s="7"/>
      <c r="H9" s="8"/>
      <c r="I9" s="9" t="str">
        <f>'1) School Information'!D16</f>
        <v>enter phone number</v>
      </c>
      <c r="J9" s="66"/>
      <c r="L9"/>
      <c r="M9"/>
      <c r="N9"/>
      <c r="O9"/>
      <c r="P9"/>
      <c r="Q9"/>
    </row>
    <row r="10" spans="1:17" ht="18.5">
      <c r="A10" s="17"/>
      <c r="E10"/>
      <c r="F10"/>
      <c r="G10"/>
      <c r="H10"/>
      <c r="I10"/>
      <c r="J10" s="66"/>
      <c r="L10"/>
      <c r="M10"/>
      <c r="N10"/>
      <c r="O10"/>
      <c r="P10"/>
      <c r="Q10"/>
    </row>
    <row r="11" spans="1:17">
      <c r="B11" s="40" t="s">
        <v>169</v>
      </c>
      <c r="C11" s="884" t="s">
        <v>422</v>
      </c>
      <c r="D11" s="885"/>
      <c r="E11" s="6"/>
      <c r="F11" s="7"/>
      <c r="G11" s="7"/>
      <c r="H11" s="8"/>
      <c r="I11" s="9" t="str">
        <f>AcadYr1</f>
        <v>2026-27</v>
      </c>
      <c r="J11" s="3">
        <f>IF(I11=B18,0,1)</f>
        <v>1</v>
      </c>
      <c r="L11"/>
      <c r="M11"/>
      <c r="N11"/>
      <c r="O11"/>
      <c r="P11"/>
      <c r="Q11"/>
    </row>
    <row r="12" spans="1:17">
      <c r="B12" s="40" t="s">
        <v>424</v>
      </c>
      <c r="C12" s="884" t="s">
        <v>422</v>
      </c>
      <c r="D12" s="885"/>
      <c r="E12" s="892"/>
      <c r="F12" s="893"/>
      <c r="G12" s="894"/>
      <c r="H12" s="893"/>
      <c r="I12" s="895" t="str">
        <f>PreOpenPd</f>
        <v>July 1, 2025 - June 30, 2026</v>
      </c>
      <c r="J12" s="66"/>
      <c r="L12"/>
      <c r="M12"/>
      <c r="N12"/>
      <c r="O12"/>
      <c r="P12"/>
      <c r="Q12"/>
    </row>
    <row r="13" spans="1:17">
      <c r="B13" s="40" t="s">
        <v>421</v>
      </c>
      <c r="C13" s="884" t="s">
        <v>423</v>
      </c>
      <c r="D13" s="885"/>
      <c r="E13" s="11"/>
      <c r="F13" s="77"/>
      <c r="G13" s="77"/>
      <c r="H13" s="77"/>
      <c r="I13" s="16" t="str">
        <f>IF(J11=1,G19&amp;" through "&amp;G23,"PLEASE ENTER ""FIRST ACADEMIC YEAR"" ON TAB ""1.) SCHOOL INFORMATION.""")</f>
        <v>2026-27 through 2030-31</v>
      </c>
      <c r="L13"/>
      <c r="M13"/>
      <c r="N13"/>
      <c r="O13"/>
      <c r="P13"/>
      <c r="Q13"/>
    </row>
    <row r="14" spans="1:17">
      <c r="J14" s="1"/>
      <c r="L14"/>
      <c r="M14"/>
      <c r="N14"/>
      <c r="O14"/>
      <c r="P14"/>
      <c r="Q14"/>
    </row>
    <row r="15" spans="1:17">
      <c r="A15" s="888" t="s">
        <v>154</v>
      </c>
      <c r="L15"/>
      <c r="M15"/>
      <c r="N15"/>
      <c r="O15"/>
      <c r="P15"/>
      <c r="Q15"/>
    </row>
    <row r="16" spans="1:17">
      <c r="A16" s="896" t="s">
        <v>426</v>
      </c>
      <c r="L16"/>
      <c r="M16"/>
      <c r="N16"/>
      <c r="O16"/>
      <c r="P16"/>
      <c r="Q16"/>
    </row>
    <row r="17" spans="1:34" s="4" customFormat="1">
      <c r="A17" s="2" t="s">
        <v>162</v>
      </c>
      <c r="B17" s="4" t="s">
        <v>161</v>
      </c>
      <c r="C17" s="3" t="s">
        <v>155</v>
      </c>
      <c r="E17" s="889" t="s">
        <v>163</v>
      </c>
      <c r="F17" s="890"/>
      <c r="G17" s="890"/>
      <c r="H17" s="890"/>
      <c r="I17" s="891"/>
      <c r="J17" s="66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>
      <c r="A18" s="1">
        <v>0</v>
      </c>
      <c r="B18" s="1" t="s">
        <v>432</v>
      </c>
      <c r="E18" s="5" t="s">
        <v>159</v>
      </c>
      <c r="F18" s="5" t="s">
        <v>158</v>
      </c>
      <c r="G18" s="5" t="s">
        <v>160</v>
      </c>
      <c r="H18" s="5" t="s">
        <v>156</v>
      </c>
      <c r="I18" s="5" t="s">
        <v>157</v>
      </c>
      <c r="L18"/>
      <c r="M18"/>
      <c r="N18"/>
      <c r="O18"/>
      <c r="P18"/>
      <c r="Q18"/>
    </row>
    <row r="19" spans="1:34">
      <c r="A19" s="1">
        <v>1</v>
      </c>
      <c r="B19" s="1" t="str">
        <f t="shared" ref="B19:B27" si="0">C19&amp;"-"&amp;RIGHT(C20,2)</f>
        <v>2026-27</v>
      </c>
      <c r="C19" s="2">
        <v>2026</v>
      </c>
      <c r="E19" s="5" t="s">
        <v>111</v>
      </c>
      <c r="F19" s="5">
        <f>IFERROR(MATCH(AcadYr1,$B$19:$B$23,0),"")</f>
        <v>1</v>
      </c>
      <c r="G19" s="5" t="str">
        <f>IF(AcadYr1=B18,"",AcadYr1)</f>
        <v>2026-27</v>
      </c>
      <c r="H19" s="5">
        <f>IFERROR(VLOOKUP(F19,$A$19:$C$28,3),"")</f>
        <v>2026</v>
      </c>
      <c r="I19" s="5">
        <f>IFERROR(H19+1,"")</f>
        <v>2027</v>
      </c>
      <c r="L19"/>
      <c r="M19"/>
      <c r="N19"/>
      <c r="O19"/>
      <c r="P19"/>
      <c r="Q19"/>
    </row>
    <row r="20" spans="1:34">
      <c r="A20" s="1">
        <v>2</v>
      </c>
      <c r="B20" s="1" t="str">
        <f t="shared" si="0"/>
        <v>2027-28</v>
      </c>
      <c r="C20" s="2">
        <f t="shared" ref="C20:C28" si="1">C19+1</f>
        <v>2027</v>
      </c>
      <c r="E20" s="5" t="s">
        <v>112</v>
      </c>
      <c r="F20" s="5">
        <f>IFERROR(F19+1,"")</f>
        <v>2</v>
      </c>
      <c r="G20" s="5" t="str">
        <f>IFERROR(VLOOKUP(F20,$A$19:$C$28,2),"")</f>
        <v>2027-28</v>
      </c>
      <c r="H20" s="5">
        <f>IFERROR(VLOOKUP(F20,$A$19:$C$28,3),"")</f>
        <v>2027</v>
      </c>
      <c r="I20" s="5">
        <f>IFERROR(H20+1,"")</f>
        <v>2028</v>
      </c>
      <c r="L20"/>
      <c r="M20"/>
      <c r="N20"/>
      <c r="O20"/>
      <c r="P20"/>
      <c r="Q20"/>
    </row>
    <row r="21" spans="1:34">
      <c r="A21" s="1">
        <v>3</v>
      </c>
      <c r="B21" s="1" t="str">
        <f t="shared" si="0"/>
        <v>2028-29</v>
      </c>
      <c r="C21" s="2">
        <f t="shared" si="1"/>
        <v>2028</v>
      </c>
      <c r="E21" s="5" t="s">
        <v>113</v>
      </c>
      <c r="F21" s="5">
        <f>IFERROR(F20+1,"")</f>
        <v>3</v>
      </c>
      <c r="G21" s="5" t="str">
        <f>IFERROR(VLOOKUP(F21,$A$19:$C$28,2),"")</f>
        <v>2028-29</v>
      </c>
      <c r="H21" s="5">
        <f>IFERROR(VLOOKUP(F21,$A$19:$C$28,3),"")</f>
        <v>2028</v>
      </c>
      <c r="I21" s="5">
        <f>IFERROR(H21+1,"")</f>
        <v>2029</v>
      </c>
      <c r="L21"/>
      <c r="M21"/>
      <c r="N21"/>
      <c r="O21"/>
      <c r="P21"/>
      <c r="Q21"/>
    </row>
    <row r="22" spans="1:34">
      <c r="A22" s="1">
        <v>4</v>
      </c>
      <c r="B22" s="1" t="str">
        <f t="shared" si="0"/>
        <v>2029-30</v>
      </c>
      <c r="C22" s="2">
        <f t="shared" si="1"/>
        <v>2029</v>
      </c>
      <c r="E22" s="5" t="s">
        <v>114</v>
      </c>
      <c r="F22" s="5">
        <f>IFERROR(F21+1,"")</f>
        <v>4</v>
      </c>
      <c r="G22" s="5" t="str">
        <f>IFERROR(VLOOKUP(F22,$A$19:$C$28,2),"")</f>
        <v>2029-30</v>
      </c>
      <c r="H22" s="5">
        <f>IFERROR(VLOOKUP(F22,$A$19:$C$28,3),"")</f>
        <v>2029</v>
      </c>
      <c r="I22" s="5">
        <f>IFERROR(H22+1,"")</f>
        <v>2030</v>
      </c>
      <c r="L22"/>
      <c r="M22"/>
      <c r="N22"/>
      <c r="O22"/>
      <c r="P22"/>
      <c r="Q22"/>
    </row>
    <row r="23" spans="1:34">
      <c r="A23" s="1">
        <v>5</v>
      </c>
      <c r="B23" s="1" t="str">
        <f t="shared" si="0"/>
        <v>2030-31</v>
      </c>
      <c r="C23" s="2">
        <f t="shared" si="1"/>
        <v>2030</v>
      </c>
      <c r="E23" s="5" t="s">
        <v>115</v>
      </c>
      <c r="F23" s="5">
        <f>IFERROR(F22+1,"")</f>
        <v>5</v>
      </c>
      <c r="G23" s="5" t="str">
        <f>IFERROR(VLOOKUP(F23,$A$19:$C$28,2),"")</f>
        <v>2030-31</v>
      </c>
      <c r="H23" s="5">
        <f>IFERROR(VLOOKUP(F23,$A$19:$C$28,3),"")</f>
        <v>2030</v>
      </c>
      <c r="I23" s="5">
        <f>IFERROR(H23+1,"")</f>
        <v>2031</v>
      </c>
    </row>
    <row r="24" spans="1:34">
      <c r="A24" s="1">
        <v>6</v>
      </c>
      <c r="B24" s="1" t="str">
        <f t="shared" si="0"/>
        <v>2031-32</v>
      </c>
      <c r="C24" s="2">
        <f t="shared" si="1"/>
        <v>2031</v>
      </c>
      <c r="J24" s="67"/>
      <c r="L24"/>
      <c r="M24"/>
    </row>
    <row r="25" spans="1:34">
      <c r="A25" s="1">
        <v>7</v>
      </c>
      <c r="B25" s="1" t="str">
        <f t="shared" si="0"/>
        <v>2032-33</v>
      </c>
      <c r="C25" s="2">
        <f t="shared" si="1"/>
        <v>2032</v>
      </c>
      <c r="J25"/>
      <c r="L25"/>
      <c r="M25"/>
    </row>
    <row r="26" spans="1:34">
      <c r="A26" s="1">
        <v>8</v>
      </c>
      <c r="B26" s="1" t="str">
        <f t="shared" si="0"/>
        <v>2033-34</v>
      </c>
      <c r="C26" s="2">
        <f t="shared" si="1"/>
        <v>2033</v>
      </c>
      <c r="J26"/>
      <c r="L26"/>
      <c r="M26"/>
    </row>
    <row r="27" spans="1:34">
      <c r="A27" s="1">
        <v>9</v>
      </c>
      <c r="B27" s="1" t="str">
        <f t="shared" si="0"/>
        <v>2034-35</v>
      </c>
      <c r="C27" s="2">
        <f t="shared" si="1"/>
        <v>2034</v>
      </c>
      <c r="E27" s="974" t="s">
        <v>455</v>
      </c>
      <c r="F27" s="889" t="s">
        <v>456</v>
      </c>
      <c r="G27" s="889"/>
      <c r="H27" s="889"/>
      <c r="I27" s="889"/>
      <c r="J27" s="67"/>
      <c r="L27"/>
      <c r="M27"/>
    </row>
    <row r="28" spans="1:34" ht="30" customHeight="1">
      <c r="A28" s="100">
        <v>10</v>
      </c>
      <c r="B28" s="100" t="str">
        <f>C28&amp;"-"&amp;RIGHT(C28+1,2)</f>
        <v>2035-36</v>
      </c>
      <c r="C28" s="148">
        <f t="shared" si="1"/>
        <v>2035</v>
      </c>
      <c r="E28" s="975">
        <f>IF(I11=B19,0.1,IF(I11=B20,0.12,0))</f>
        <v>0.1</v>
      </c>
      <c r="F28" s="1114" t="str">
        <f>"The maximum total percentate increase is limited to "&amp;E28*100&amp;"% for the 5-year charter term and 0% in any single year."</f>
        <v>The maximum total percentate increase is limited to 10% for the 5-year charter term and 0% in any single year.</v>
      </c>
      <c r="G28" s="1115"/>
      <c r="H28" s="1115"/>
      <c r="I28" s="1116"/>
      <c r="J28" s="67"/>
      <c r="L28"/>
      <c r="M28"/>
    </row>
    <row r="29" spans="1:34">
      <c r="J29" s="67"/>
      <c r="L29"/>
      <c r="M29"/>
    </row>
    <row r="30" spans="1:34">
      <c r="A30" s="896" t="s">
        <v>425</v>
      </c>
      <c r="J30" s="1"/>
    </row>
    <row r="31" spans="1:34">
      <c r="A31" s="2" t="s">
        <v>162</v>
      </c>
      <c r="B31" s="1" t="s">
        <v>420</v>
      </c>
      <c r="E31" s="10"/>
    </row>
    <row r="32" spans="1:34">
      <c r="B32" s="15" t="s">
        <v>432</v>
      </c>
      <c r="C32" s="927"/>
    </row>
    <row r="33" spans="1:11">
      <c r="B33" s="926"/>
      <c r="C33" s="928"/>
      <c r="D33" s="929"/>
    </row>
    <row r="34" spans="1:11">
      <c r="B34" s="926" t="str">
        <f>IFERROR("July 1, "&amp;VLOOKUP(AcadYr1,B19:C28,2,FALSE)-1&amp;" - June 30, "&amp;VLOOKUP(AcadYr1,B19:C28,2,FALSE),"")</f>
        <v>July 1, 2025 - June 30, 2026</v>
      </c>
      <c r="C34" s="928"/>
      <c r="D34" s="929"/>
    </row>
    <row r="35" spans="1:11">
      <c r="C35" s="859"/>
    </row>
    <row r="38" spans="1:11">
      <c r="K38"/>
    </row>
    <row r="39" spans="1:11">
      <c r="A39" s="65" t="s">
        <v>175</v>
      </c>
      <c r="K39"/>
    </row>
    <row r="40" spans="1:11">
      <c r="A40" s="1">
        <v>1</v>
      </c>
      <c r="B40" s="12" t="s">
        <v>338</v>
      </c>
      <c r="C40" s="13"/>
      <c r="D40" s="13"/>
      <c r="E40" s="13"/>
      <c r="F40" s="13"/>
      <c r="G40" s="13"/>
      <c r="H40" s="13"/>
      <c r="I40" s="14"/>
      <c r="K40"/>
    </row>
    <row r="41" spans="1:11">
      <c r="A41" s="1">
        <v>2</v>
      </c>
      <c r="B41" s="12" t="s">
        <v>339</v>
      </c>
      <c r="C41" s="13"/>
      <c r="D41" s="13"/>
      <c r="E41" s="13"/>
      <c r="F41" s="13"/>
      <c r="G41" s="13"/>
      <c r="H41" s="13"/>
      <c r="I41" s="14"/>
      <c r="K41"/>
    </row>
    <row r="42" spans="1:11">
      <c r="A42" s="1">
        <v>3</v>
      </c>
      <c r="B42" s="754" t="s">
        <v>337</v>
      </c>
      <c r="C42" s="755"/>
      <c r="D42" s="755"/>
      <c r="E42" s="755"/>
      <c r="F42" s="755"/>
      <c r="G42" s="755"/>
      <c r="H42" s="755"/>
      <c r="I42" s="756"/>
    </row>
    <row r="44" spans="1:11">
      <c r="A44" s="65" t="s">
        <v>200</v>
      </c>
    </row>
    <row r="45" spans="1:11">
      <c r="A45" s="1">
        <v>0</v>
      </c>
      <c r="B45" s="1" t="s">
        <v>431</v>
      </c>
    </row>
    <row r="46" spans="1:11">
      <c r="A46" s="1">
        <v>1</v>
      </c>
      <c r="B46" s="1" t="s">
        <v>201</v>
      </c>
    </row>
    <row r="47" spans="1:11">
      <c r="A47" s="1">
        <v>2</v>
      </c>
      <c r="B47" s="1" t="s">
        <v>202</v>
      </c>
    </row>
    <row r="48" spans="1:11">
      <c r="A48" s="1">
        <v>3</v>
      </c>
      <c r="B48" s="1" t="s">
        <v>203</v>
      </c>
    </row>
    <row r="50" spans="1:20">
      <c r="A50" s="65" t="s">
        <v>176</v>
      </c>
    </row>
    <row r="51" spans="1:20">
      <c r="A51" s="65"/>
      <c r="E51" s="69" t="s">
        <v>231</v>
      </c>
      <c r="F51" s="68"/>
      <c r="G51" s="68"/>
      <c r="H51" s="68"/>
      <c r="I51" s="68"/>
      <c r="L51" s="65" t="s">
        <v>398</v>
      </c>
    </row>
    <row r="52" spans="1:20">
      <c r="E52" s="56" t="str">
        <f>G19</f>
        <v>2026-27</v>
      </c>
      <c r="F52" s="56" t="str">
        <f>G20</f>
        <v>2027-28</v>
      </c>
      <c r="G52" s="56" t="str">
        <f>G21</f>
        <v>2028-29</v>
      </c>
      <c r="H52" s="56" t="str">
        <f>G22</f>
        <v>2029-30</v>
      </c>
      <c r="I52" s="56" t="str">
        <f>G23</f>
        <v>2030-31</v>
      </c>
      <c r="L52" s="857" t="s">
        <v>399</v>
      </c>
      <c r="M52" s="879" t="s">
        <v>401</v>
      </c>
      <c r="N52" s="1117" t="s">
        <v>400</v>
      </c>
      <c r="O52" s="1118"/>
      <c r="P52" s="1118"/>
      <c r="Q52" s="1118"/>
      <c r="R52" s="1118"/>
      <c r="S52" s="1118"/>
      <c r="T52" s="1119"/>
    </row>
    <row r="53" spans="1:20">
      <c r="B53" s="1" t="s">
        <v>208</v>
      </c>
      <c r="E53" s="75">
        <f ca="1">'2) Enrollment Chart'!D63</f>
        <v>0</v>
      </c>
      <c r="F53" s="75">
        <f ca="1">'2) Enrollment Chart'!E63</f>
        <v>0</v>
      </c>
      <c r="G53" s="75">
        <f ca="1">'2) Enrollment Chart'!F63</f>
        <v>0</v>
      </c>
      <c r="H53" s="75">
        <f ca="1">'2) Enrollment Chart'!G63</f>
        <v>0</v>
      </c>
      <c r="I53" s="75">
        <f ca="1">'2) Enrollment Chart'!H63</f>
        <v>0</v>
      </c>
      <c r="L53" s="856">
        <f ca="1">IF(COUNTIF('3) Staffing Plan'!D7:H7,"Complete*")&gt;0,1,0)</f>
        <v>1</v>
      </c>
      <c r="M53" s="47">
        <v>1</v>
      </c>
      <c r="N53" s="1123" t="s">
        <v>403</v>
      </c>
      <c r="O53" s="1124"/>
      <c r="P53" s="1124"/>
      <c r="Q53" s="1124"/>
      <c r="R53" s="1124"/>
      <c r="S53" s="1124"/>
      <c r="T53" s="1125"/>
    </row>
    <row r="54" spans="1:20" ht="15.5" thickBot="1">
      <c r="B54" s="1" t="s">
        <v>224</v>
      </c>
      <c r="E54" s="75">
        <f>'2) Enrollment Chart'!D72</f>
        <v>0</v>
      </c>
      <c r="F54" s="75">
        <f>'2) Enrollment Chart'!E72</f>
        <v>0</v>
      </c>
      <c r="G54" s="75">
        <f>'2) Enrollment Chart'!F72</f>
        <v>0</v>
      </c>
      <c r="H54" s="75">
        <f>'2) Enrollment Chart'!G72</f>
        <v>0</v>
      </c>
      <c r="I54" s="75">
        <f>'2) Enrollment Chart'!H72</f>
        <v>0</v>
      </c>
      <c r="L54" s="877">
        <f ca="1">IF(COUNTIF('3) Staffing Plan'!D7:H7,"fix*")&gt;0,2,0)</f>
        <v>0</v>
      </c>
      <c r="M54" s="47">
        <v>2</v>
      </c>
      <c r="N54" s="1123" t="s">
        <v>404</v>
      </c>
      <c r="O54" s="1124"/>
      <c r="P54" s="1124"/>
      <c r="Q54" s="1124"/>
      <c r="R54" s="1124"/>
      <c r="S54" s="1124"/>
      <c r="T54" s="1125"/>
    </row>
    <row r="55" spans="1:20" ht="15.5" thickBot="1">
      <c r="B55" s="1" t="s">
        <v>209</v>
      </c>
      <c r="E55" s="75">
        <f ca="1">E53-E54</f>
        <v>0</v>
      </c>
      <c r="F55" s="75">
        <f ca="1">F53-F54</f>
        <v>0</v>
      </c>
      <c r="G55" s="75">
        <f ca="1">G53-G54</f>
        <v>0</v>
      </c>
      <c r="H55" s="75">
        <f ca="1">H53-H54</f>
        <v>0</v>
      </c>
      <c r="I55" s="75">
        <f ca="1">I53-I54</f>
        <v>0</v>
      </c>
      <c r="L55" s="878">
        <f ca="1">SUM(L53:L54)</f>
        <v>1</v>
      </c>
      <c r="M55" s="880">
        <v>3</v>
      </c>
      <c r="N55" s="1123" t="s">
        <v>402</v>
      </c>
      <c r="O55" s="1124"/>
      <c r="P55" s="1124"/>
      <c r="Q55" s="1124"/>
      <c r="R55" s="1124"/>
      <c r="S55" s="1124"/>
      <c r="T55" s="1125"/>
    </row>
    <row r="57" spans="1:20">
      <c r="B57" s="1" t="s">
        <v>95</v>
      </c>
      <c r="E57" s="55" t="str">
        <f ca="1">IF(E53+E54=0,"Complete Tab 2",IF(E53=E54,E54,"Fix Errors Tab 2"))</f>
        <v>Complete Tab 2</v>
      </c>
      <c r="F57" s="55" t="str">
        <f t="shared" ref="F57:I57" ca="1" si="2">IF(F53+F54=0,"Complete Tab 2",IF(F53=F54,F54,"Fix Errors Tab 2"))</f>
        <v>Complete Tab 2</v>
      </c>
      <c r="G57" s="55" t="str">
        <f t="shared" ca="1" si="2"/>
        <v>Complete Tab 2</v>
      </c>
      <c r="H57" s="55" t="str">
        <f t="shared" ca="1" si="2"/>
        <v>Complete Tab 2</v>
      </c>
      <c r="I57" s="55" t="str">
        <f t="shared" ca="1" si="2"/>
        <v>Complete Tab 2</v>
      </c>
    </row>
    <row r="59" spans="1:20" ht="15.5" thickBot="1"/>
    <row r="60" spans="1:20" ht="19" thickBot="1">
      <c r="D60" s="61" t="s">
        <v>409</v>
      </c>
      <c r="E60" s="62"/>
      <c r="F60" s="62"/>
      <c r="G60" s="62"/>
      <c r="H60" s="62"/>
      <c r="I60" s="63"/>
    </row>
    <row r="61" spans="1:20">
      <c r="D61" s="918" t="s">
        <v>206</v>
      </c>
      <c r="E61" s="919"/>
      <c r="F61" s="919"/>
      <c r="G61" s="919"/>
      <c r="H61" s="919"/>
      <c r="I61" s="920"/>
    </row>
    <row r="62" spans="1:20">
      <c r="D62" s="49" t="s">
        <v>205</v>
      </c>
      <c r="E62" s="20" t="str">
        <f>CONTROL!$G$19</f>
        <v>2026-27</v>
      </c>
      <c r="F62" s="20" t="str">
        <f>CONTROL!$G$20</f>
        <v>2027-28</v>
      </c>
      <c r="G62" s="20" t="str">
        <f>CONTROL!$G$21</f>
        <v>2028-29</v>
      </c>
      <c r="H62" s="20" t="str">
        <f>CONTROL!$G$22</f>
        <v>2029-30</v>
      </c>
      <c r="I62" s="50" t="str">
        <f>CONTROL!$G$23</f>
        <v>2030-31</v>
      </c>
      <c r="J62" s="1"/>
    </row>
    <row r="63" spans="1:20">
      <c r="D63" s="51" t="s">
        <v>148</v>
      </c>
      <c r="E63" s="45" t="str">
        <f>IF('2) Enrollment Chart'!D7&gt;0,$D63,"")</f>
        <v/>
      </c>
      <c r="F63" s="45" t="str">
        <f>IF('2) Enrollment Chart'!E7&gt;0,$D63,"")</f>
        <v/>
      </c>
      <c r="G63" s="45" t="str">
        <f>IF('2) Enrollment Chart'!F7&gt;0,$D63,"")</f>
        <v/>
      </c>
      <c r="H63" s="45" t="str">
        <f>IF('2) Enrollment Chart'!G7&gt;0,$D63,"")</f>
        <v/>
      </c>
      <c r="I63" s="53" t="str">
        <f>IF('2) Enrollment Chart'!H7&gt;0,$D63,"")</f>
        <v/>
      </c>
    </row>
    <row r="64" spans="1:20">
      <c r="D64" s="52">
        <v>1</v>
      </c>
      <c r="E64" s="45" t="str">
        <f>IF('2) Enrollment Chart'!D8&gt;0,$D64,"")</f>
        <v/>
      </c>
      <c r="F64" s="45" t="str">
        <f>IF('2) Enrollment Chart'!E8&gt;0,$D64,"")</f>
        <v/>
      </c>
      <c r="G64" s="45" t="str">
        <f>IF('2) Enrollment Chart'!F8&gt;0,$D64,"")</f>
        <v/>
      </c>
      <c r="H64" s="45" t="str">
        <f>IF('2) Enrollment Chart'!G8&gt;0,$D64,"")</f>
        <v/>
      </c>
      <c r="I64" s="53" t="str">
        <f>IF('2) Enrollment Chart'!H8&gt;0,$D64,"")</f>
        <v/>
      </c>
    </row>
    <row r="65" spans="3:9">
      <c r="D65" s="52">
        <v>2</v>
      </c>
      <c r="E65" s="45" t="str">
        <f>IF('2) Enrollment Chart'!D9&gt;0,$D65,"")</f>
        <v/>
      </c>
      <c r="F65" s="45" t="str">
        <f>IF('2) Enrollment Chart'!E9&gt;0,$D65,"")</f>
        <v/>
      </c>
      <c r="G65" s="45" t="str">
        <f>IF('2) Enrollment Chart'!F9&gt;0,$D65,"")</f>
        <v/>
      </c>
      <c r="H65" s="45" t="str">
        <f>IF('2) Enrollment Chart'!G9&gt;0,$D65,"")</f>
        <v/>
      </c>
      <c r="I65" s="53" t="str">
        <f>IF('2) Enrollment Chart'!H9&gt;0,$D65,"")</f>
        <v/>
      </c>
    </row>
    <row r="66" spans="3:9">
      <c r="D66" s="52">
        <v>3</v>
      </c>
      <c r="E66" s="45" t="str">
        <f>IF('2) Enrollment Chart'!D10&gt;0,$D66,"")</f>
        <v/>
      </c>
      <c r="F66" s="45" t="str">
        <f>IF('2) Enrollment Chart'!E10&gt;0,$D66,"")</f>
        <v/>
      </c>
      <c r="G66" s="45" t="str">
        <f>IF('2) Enrollment Chart'!F10&gt;0,$D66,"")</f>
        <v/>
      </c>
      <c r="H66" s="45" t="str">
        <f>IF('2) Enrollment Chart'!G10&gt;0,$D66,"")</f>
        <v/>
      </c>
      <c r="I66" s="53" t="str">
        <f>IF('2) Enrollment Chart'!H10&gt;0,$D66,"")</f>
        <v/>
      </c>
    </row>
    <row r="67" spans="3:9">
      <c r="D67" s="52">
        <v>4</v>
      </c>
      <c r="E67" s="45" t="str">
        <f>IF('2) Enrollment Chart'!D11&gt;0,$D67,"")</f>
        <v/>
      </c>
      <c r="F67" s="45" t="str">
        <f>IF('2) Enrollment Chart'!E11&gt;0,$D67,"")</f>
        <v/>
      </c>
      <c r="G67" s="45" t="str">
        <f>IF('2) Enrollment Chart'!F11&gt;0,$D67,"")</f>
        <v/>
      </c>
      <c r="H67" s="45" t="str">
        <f>IF('2) Enrollment Chart'!G11&gt;0,$D67,"")</f>
        <v/>
      </c>
      <c r="I67" s="53" t="str">
        <f>IF('2) Enrollment Chart'!H11&gt;0,$D67,"")</f>
        <v/>
      </c>
    </row>
    <row r="68" spans="3:9">
      <c r="D68" s="52">
        <v>5</v>
      </c>
      <c r="E68" s="45" t="str">
        <f>IF('2) Enrollment Chart'!D12&gt;0,$D68,"")</f>
        <v/>
      </c>
      <c r="F68" s="45" t="str">
        <f>IF('2) Enrollment Chart'!E12&gt;0,$D68,"")</f>
        <v/>
      </c>
      <c r="G68" s="45" t="str">
        <f>IF('2) Enrollment Chart'!F12&gt;0,$D68,"")</f>
        <v/>
      </c>
      <c r="H68" s="45" t="str">
        <f>IF('2) Enrollment Chart'!G12&gt;0,$D68,"")</f>
        <v/>
      </c>
      <c r="I68" s="53" t="str">
        <f>IF('2) Enrollment Chart'!H12&gt;0,$D68,"")</f>
        <v/>
      </c>
    </row>
    <row r="69" spans="3:9">
      <c r="D69" s="52">
        <v>6</v>
      </c>
      <c r="E69" s="45" t="str">
        <f>IF('2) Enrollment Chart'!D13&gt;0,$D69,"")</f>
        <v/>
      </c>
      <c r="F69" s="45" t="str">
        <f>IF('2) Enrollment Chart'!E13&gt;0,$D69,"")</f>
        <v/>
      </c>
      <c r="G69" s="45" t="str">
        <f>IF('2) Enrollment Chart'!F13&gt;0,$D69,"")</f>
        <v/>
      </c>
      <c r="H69" s="45" t="str">
        <f>IF('2) Enrollment Chart'!G13&gt;0,$D69,"")</f>
        <v/>
      </c>
      <c r="I69" s="53" t="str">
        <f>IF('2) Enrollment Chart'!H13&gt;0,$D69,"")</f>
        <v/>
      </c>
    </row>
    <row r="70" spans="3:9">
      <c r="D70" s="52">
        <v>7</v>
      </c>
      <c r="E70" s="45" t="str">
        <f>IF('2) Enrollment Chart'!D14&gt;0,$D70,"")</f>
        <v/>
      </c>
      <c r="F70" s="45" t="str">
        <f>IF('2) Enrollment Chart'!E14&gt;0,$D70,"")</f>
        <v/>
      </c>
      <c r="G70" s="45" t="str">
        <f>IF('2) Enrollment Chart'!F14&gt;0,$D70,"")</f>
        <v/>
      </c>
      <c r="H70" s="45" t="str">
        <f>IF('2) Enrollment Chart'!G14&gt;0,$D70,"")</f>
        <v/>
      </c>
      <c r="I70" s="53" t="str">
        <f>IF('2) Enrollment Chart'!H14&gt;0,$D70,"")</f>
        <v/>
      </c>
    </row>
    <row r="71" spans="3:9">
      <c r="D71" s="52">
        <v>8</v>
      </c>
      <c r="E71" s="45" t="str">
        <f>IF('2) Enrollment Chart'!D15&gt;0,$D71,"")</f>
        <v/>
      </c>
      <c r="F71" s="45" t="str">
        <f>IF('2) Enrollment Chart'!E15&gt;0,$D71,"")</f>
        <v/>
      </c>
      <c r="G71" s="45" t="str">
        <f>IF('2) Enrollment Chart'!F15&gt;0,$D71,"")</f>
        <v/>
      </c>
      <c r="H71" s="45" t="str">
        <f>IF('2) Enrollment Chart'!G15&gt;0,$D71,"")</f>
        <v/>
      </c>
      <c r="I71" s="53" t="str">
        <f>IF('2) Enrollment Chart'!H15&gt;0,$D71,"")</f>
        <v/>
      </c>
    </row>
    <row r="72" spans="3:9">
      <c r="D72" s="52">
        <v>9</v>
      </c>
      <c r="E72" s="45" t="str">
        <f>IF('2) Enrollment Chart'!D16&gt;0,$D72,"")</f>
        <v/>
      </c>
      <c r="F72" s="45" t="str">
        <f>IF('2) Enrollment Chart'!E16&gt;0,$D72,"")</f>
        <v/>
      </c>
      <c r="G72" s="45" t="str">
        <f>IF('2) Enrollment Chart'!F16&gt;0,$D72,"")</f>
        <v/>
      </c>
      <c r="H72" s="45" t="str">
        <f>IF('2) Enrollment Chart'!G16&gt;0,$D72,"")</f>
        <v/>
      </c>
      <c r="I72" s="53" t="str">
        <f>IF('2) Enrollment Chart'!H16&gt;0,$D72,"")</f>
        <v/>
      </c>
    </row>
    <row r="73" spans="3:9">
      <c r="D73" s="52">
        <v>10</v>
      </c>
      <c r="E73" s="45" t="str">
        <f>IF('2) Enrollment Chart'!D17&gt;0,$D73,"")</f>
        <v/>
      </c>
      <c r="F73" s="45" t="str">
        <f>IF('2) Enrollment Chart'!E17&gt;0,$D73,"")</f>
        <v/>
      </c>
      <c r="G73" s="45" t="str">
        <f>IF('2) Enrollment Chart'!F17&gt;0,$D73,"")</f>
        <v/>
      </c>
      <c r="H73" s="45" t="str">
        <f>IF('2) Enrollment Chart'!G17&gt;0,$D73,"")</f>
        <v/>
      </c>
      <c r="I73" s="53" t="str">
        <f>IF('2) Enrollment Chart'!H17&gt;0,$D73,"")</f>
        <v/>
      </c>
    </row>
    <row r="74" spans="3:9">
      <c r="D74" s="52">
        <v>11</v>
      </c>
      <c r="E74" s="45" t="str">
        <f>IF('2) Enrollment Chart'!D18&gt;0,$D74,"")</f>
        <v/>
      </c>
      <c r="F74" s="45" t="str">
        <f>IF('2) Enrollment Chart'!E18&gt;0,$D74,"")</f>
        <v/>
      </c>
      <c r="G74" s="45" t="str">
        <f>IF('2) Enrollment Chart'!F18&gt;0,$D74,"")</f>
        <v/>
      </c>
      <c r="H74" s="45" t="str">
        <f>IF('2) Enrollment Chart'!G18&gt;0,$D74,"")</f>
        <v/>
      </c>
      <c r="I74" s="53" t="str">
        <f>IF('2) Enrollment Chart'!H18&gt;0,$D74,"")</f>
        <v/>
      </c>
    </row>
    <row r="75" spans="3:9">
      <c r="D75" s="52">
        <v>12</v>
      </c>
      <c r="E75" s="45" t="str">
        <f>IF('2) Enrollment Chart'!D19&gt;0,$D75,"")</f>
        <v/>
      </c>
      <c r="F75" s="45" t="str">
        <f>IF('2) Enrollment Chart'!E19&gt;0,$D75,"")</f>
        <v/>
      </c>
      <c r="G75" s="45" t="str">
        <f>IF('2) Enrollment Chart'!F19&gt;0,$D75,"")</f>
        <v/>
      </c>
      <c r="H75" s="45" t="str">
        <f>IF('2) Enrollment Chart'!G19&gt;0,$D75,"")</f>
        <v/>
      </c>
      <c r="I75" s="53" t="str">
        <f>IF('2) Enrollment Chart'!H19&gt;0,$D75,"")</f>
        <v/>
      </c>
    </row>
    <row r="76" spans="3:9">
      <c r="D76" s="59" t="s">
        <v>207</v>
      </c>
      <c r="E76" s="60"/>
      <c r="F76" s="57"/>
      <c r="G76" s="57"/>
      <c r="H76" s="57"/>
      <c r="I76" s="58"/>
    </row>
    <row r="77" spans="3:9">
      <c r="D77" s="49" t="s">
        <v>205</v>
      </c>
      <c r="E77" s="20" t="str">
        <f>CONTROL!$G$19</f>
        <v>2026-27</v>
      </c>
      <c r="F77" s="20" t="str">
        <f>CONTROL!$G$20</f>
        <v>2027-28</v>
      </c>
      <c r="G77" s="20" t="str">
        <f>CONTROL!$G$21</f>
        <v>2028-29</v>
      </c>
      <c r="H77" s="20" t="str">
        <f>CONTROL!$G$22</f>
        <v>2029-30</v>
      </c>
      <c r="I77" s="50" t="str">
        <f>CONTROL!$G$23</f>
        <v>2030-31</v>
      </c>
    </row>
    <row r="78" spans="3:9">
      <c r="C78" s="861"/>
      <c r="D78" s="51" t="s">
        <v>148</v>
      </c>
      <c r="E78" s="46" t="str">
        <f>E63</f>
        <v/>
      </c>
      <c r="F78" s="46" t="str">
        <f t="shared" ref="F78:I78" si="3">F63</f>
        <v/>
      </c>
      <c r="G78" s="46" t="str">
        <f t="shared" si="3"/>
        <v/>
      </c>
      <c r="H78" s="46" t="str">
        <f t="shared" si="3"/>
        <v/>
      </c>
      <c r="I78" s="921" t="str">
        <f t="shared" si="3"/>
        <v/>
      </c>
    </row>
    <row r="79" spans="3:9">
      <c r="C79" s="861"/>
      <c r="D79" s="52">
        <v>1</v>
      </c>
      <c r="E79" s="45" t="str">
        <f>IF(E63="",E64,IF(AND(E64&lt;&gt;"",E65&lt;&gt;""),"",IF(AND(E64&lt;&gt;"",E65=""),"-"&amp;E64,IF(AND(E64&lt;&gt;"",E65="",SUM(E66:E$75)&gt;0),E64&amp;", ",IF(SUM(E65:E$75)&gt;0,", ","")))))</f>
        <v/>
      </c>
      <c r="F79" s="45" t="str">
        <f>IF(F63="",F64,IF(AND(F64&lt;&gt;"",F65&lt;&gt;""),"",IF(AND(F64&lt;&gt;"",F65=""),"-"&amp;F64,IF(AND(F64&lt;&gt;"",F65="",SUM(F66:F$75)&gt;0),F64&amp;", ",IF(SUM(F65:F$75)&gt;0,", ","")))))</f>
        <v/>
      </c>
      <c r="G79" s="45" t="str">
        <f>IF(G63="",G64,IF(AND(G64&lt;&gt;"",G65&lt;&gt;""),"",IF(AND(G64&lt;&gt;"",G65=""),"-"&amp;G64,IF(AND(G64&lt;&gt;"",G65="",SUM(G66:G$75)&gt;0),G64&amp;", ",IF(SUM(G65:G$75)&gt;0,", ","")))))</f>
        <v/>
      </c>
      <c r="H79" s="45" t="str">
        <f>IF(H63="",H64,IF(AND(H64&lt;&gt;"",H65&lt;&gt;""),"",IF(AND(H64&lt;&gt;"",H65=""),"-"&amp;H64,IF(AND(H64&lt;&gt;"",H65="",SUM(H66:H$75)&gt;0),H64&amp;", ",IF(SUM(H65:H$75)&gt;0,", ","")))))</f>
        <v/>
      </c>
      <c r="I79" s="53" t="str">
        <f>IF(I63="",I64,IF(AND(I64&lt;&gt;"",I65&lt;&gt;""),"",IF(AND(I64&lt;&gt;"",I65=""),"-"&amp;I64,IF(AND(I64&lt;&gt;"",I65="",SUM(I66:I$75)&gt;0),I64&amp;", ",IF(SUM(I65:I$75)&gt;0,", ","")))))</f>
        <v/>
      </c>
    </row>
    <row r="80" spans="3:9">
      <c r="C80" s="861"/>
      <c r="D80" s="52">
        <v>2</v>
      </c>
      <c r="E80" s="45" t="str">
        <f>IF(E64="",E65,IF(AND(E65&lt;&gt;"",E66&lt;&gt;""),"",IF(AND(E65&lt;&gt;"",E66=""),"-"&amp;E65,IF(AND(E65&lt;&gt;"",E66="",SUM(E67:E$75)&gt;0),E65&amp;", ",IF(SUM(E66:E$75)&gt;0,", ","")))))</f>
        <v/>
      </c>
      <c r="F80" s="45" t="str">
        <f>IF(F64="",F65,IF(AND(F65&lt;&gt;"",F66&lt;&gt;""),"",IF(AND(F65&lt;&gt;"",F66=""),"-"&amp;F65,IF(AND(F65&lt;&gt;"",F66="",SUM(F67:F$75)&gt;0),F65&amp;", ",IF(SUM(F66:F$75)&gt;0,", ","")))))</f>
        <v/>
      </c>
      <c r="G80" s="45" t="str">
        <f>IF(G64="",G65,IF(AND(G65&lt;&gt;"",G66&lt;&gt;""),"",IF(AND(G65&lt;&gt;"",G66=""),"-"&amp;G65,IF(AND(G65&lt;&gt;"",G66="",SUM(G67:G$75)&gt;0),G65&amp;", ",IF(SUM(G66:G$75)&gt;0,", ","")))))</f>
        <v/>
      </c>
      <c r="H80" s="45" t="str">
        <f>IF(H64="",H65,IF(AND(H65&lt;&gt;"",H66&lt;&gt;""),"",IF(AND(H65&lt;&gt;"",H66=""),"-"&amp;H65,IF(AND(H65&lt;&gt;"",H66="",SUM(H67:H$75)&gt;0),H65&amp;", ",IF(SUM(H66:H$75)&gt;0,", ","")))))</f>
        <v/>
      </c>
      <c r="I80" s="53" t="str">
        <f>IF(I64="",I65,IF(AND(I65&lt;&gt;"",I66&lt;&gt;""),"",IF(AND(I65&lt;&gt;"",I66=""),"-"&amp;I65,IF(AND(I65&lt;&gt;"",I66="",SUM(I67:I$75)&gt;0),I65&amp;", ",IF(SUM(I66:I$75)&gt;0,", ","")))))</f>
        <v/>
      </c>
    </row>
    <row r="81" spans="2:24">
      <c r="C81" s="862"/>
      <c r="D81" s="52">
        <v>3</v>
      </c>
      <c r="E81" s="45" t="str">
        <f>IF(E65="",E66,IF(AND(E66&lt;&gt;"",E67&lt;&gt;""),"",IF(AND(E66&lt;&gt;"",E67=""),"-"&amp;E66,IF(AND(E66&lt;&gt;"",E67="",SUM(E68:E$75)&gt;0),E66&amp;", ",IF(SUM(E67:E$75)&gt;0,", ","")))))</f>
        <v/>
      </c>
      <c r="F81" s="45" t="str">
        <f>IF(F65="",F66,IF(AND(F66&lt;&gt;"",F67&lt;&gt;""),"",IF(AND(F66&lt;&gt;"",F67=""),"-"&amp;F66,IF(AND(F66&lt;&gt;"",F67="",SUM(F68:F$75)&gt;0),F66&amp;", ",IF(SUM(F67:F$75)&gt;0,", ","")))))</f>
        <v/>
      </c>
      <c r="G81" s="45" t="str">
        <f>IF(G65="",G66,IF(AND(G66&lt;&gt;"",G67&lt;&gt;""),"",IF(AND(G66&lt;&gt;"",G67=""),"-"&amp;G66,IF(AND(G66&lt;&gt;"",G67="",SUM(G68:G$75)&gt;0),G66&amp;", ",IF(SUM(G67:G$75)&gt;0,", ","")))))</f>
        <v/>
      </c>
      <c r="H81" s="45" t="str">
        <f>IF(H65="",H66,IF(AND(H66&lt;&gt;"",H67&lt;&gt;""),"",IF(AND(H66&lt;&gt;"",H67=""),"-"&amp;H66,IF(AND(H66&lt;&gt;"",H67="",SUM(H68:H$75)&gt;0),H66&amp;", ",IF(SUM(H67:H$75)&gt;0,", ","")))))</f>
        <v/>
      </c>
      <c r="I81" s="53" t="str">
        <f>IF(I65="",I66,IF(AND(I66&lt;&gt;"",I67&lt;&gt;""),"",IF(AND(I66&lt;&gt;"",I67=""),"-"&amp;I66,IF(AND(I66&lt;&gt;"",I67="",SUM(I68:I$75)&gt;0),I66&amp;", ",IF(SUM(I67:I$75)&gt;0,", ","")))))</f>
        <v/>
      </c>
    </row>
    <row r="82" spans="2:24">
      <c r="C82" s="861"/>
      <c r="D82" s="52">
        <v>4</v>
      </c>
      <c r="E82" s="45" t="str">
        <f>IF(E66="",E67,IF(AND(E67&lt;&gt;"",E68&lt;&gt;""),"",IF(AND(E67&lt;&gt;"",E68=""),"-"&amp;E67,IF(AND(E67&lt;&gt;"",E68="",SUM(E69:E$75)&gt;0),E67&amp;", ",IF(SUM(E68:E$75)&gt;0,", ","")))))</f>
        <v/>
      </c>
      <c r="F82" s="45" t="str">
        <f>IF(F66="",F67,IF(AND(F67&lt;&gt;"",F68&lt;&gt;""),"",IF(AND(F67&lt;&gt;"",F68=""),"-"&amp;F67,IF(AND(F67&lt;&gt;"",F68="",SUM(F69:F$75)&gt;0),F67&amp;", ",IF(SUM(F68:F$75)&gt;0,", ","")))))</f>
        <v/>
      </c>
      <c r="G82" s="45" t="str">
        <f>IF(G66="",G67,IF(AND(G67&lt;&gt;"",G68&lt;&gt;""),"",IF(AND(G67&lt;&gt;"",G68=""),"-"&amp;G67,IF(AND(G67&lt;&gt;"",G68="",SUM(G69:G$75)&gt;0),G67&amp;", ",IF(SUM(G68:G$75)&gt;0,", ","")))))</f>
        <v/>
      </c>
      <c r="H82" s="45" t="str">
        <f>IF(H66="",H67,IF(AND(H67&lt;&gt;"",H68&lt;&gt;""),"",IF(AND(H67&lt;&gt;"",H68=""),"-"&amp;H67,IF(AND(H67&lt;&gt;"",H68="",SUM(H69:H$75)&gt;0),H67&amp;", ",IF(SUM(H68:H$75)&gt;0,", ","")))))</f>
        <v/>
      </c>
      <c r="I82" s="53" t="str">
        <f>IF(I66="",I67,IF(AND(I67&lt;&gt;"",I68&lt;&gt;""),"",IF(AND(I67&lt;&gt;"",I68=""),"-"&amp;I67,IF(AND(I67&lt;&gt;"",I68="",SUM(I69:I$75)&gt;0),I67&amp;", ",IF(SUM(I68:I$75)&gt;0,", ","")))))</f>
        <v/>
      </c>
    </row>
    <row r="83" spans="2:24">
      <c r="C83" s="861"/>
      <c r="D83" s="52">
        <v>5</v>
      </c>
      <c r="E83" s="45" t="str">
        <f>IF(E67="",E68,IF(AND(E68&lt;&gt;"",E69&lt;&gt;""),"",IF(AND(E68&lt;&gt;"",E69=""),"-"&amp;E68,IF(AND(E68&lt;&gt;"",E69="",SUM(E70:E$75)&gt;0),E68&amp;", ",IF(SUM(E69:E$75)&gt;0,", ","")))))</f>
        <v/>
      </c>
      <c r="F83" s="45" t="str">
        <f>IF(F67="",F68,IF(AND(F68&lt;&gt;"",F69&lt;&gt;""),"",IF(AND(F68&lt;&gt;"",F69=""),"-"&amp;F68,IF(AND(F68&lt;&gt;"",F69="",SUM(F70:F$75)&gt;0),F68&amp;", ",IF(SUM(F69:F$75)&gt;0,", ","")))))</f>
        <v/>
      </c>
      <c r="G83" s="45" t="str">
        <f>IF(G67="",G68,IF(AND(G68&lt;&gt;"",G69&lt;&gt;""),"",IF(AND(G68&lt;&gt;"",G69=""),"-"&amp;G68,IF(AND(G68&lt;&gt;"",G69="",SUM(G70:G$75)&gt;0),G68&amp;", ",IF(SUM(G69:G$75)&gt;0,", ","")))))</f>
        <v/>
      </c>
      <c r="H83" s="45" t="str">
        <f>IF(H67="",H68,IF(AND(H68&lt;&gt;"",H69&lt;&gt;""),"",IF(AND(H68&lt;&gt;"",H69=""),"-"&amp;H68,IF(AND(H68&lt;&gt;"",H69="",SUM(H70:H$75)&gt;0),H68&amp;", ",IF(SUM(H69:H$75)&gt;0,", ","")))))</f>
        <v/>
      </c>
      <c r="I83" s="53" t="str">
        <f>IF(I67="",I68,IF(AND(I68&lt;&gt;"",I69&lt;&gt;""),"",IF(AND(I68&lt;&gt;"",I69=""),"-"&amp;I68,IF(AND(I68&lt;&gt;"",I69="",SUM(I70:I$75)&gt;0),I68&amp;", ",IF(SUM(I69:I$75)&gt;0,", ","")))))</f>
        <v/>
      </c>
    </row>
    <row r="84" spans="2:24">
      <c r="C84" s="861"/>
      <c r="D84" s="52">
        <v>6</v>
      </c>
      <c r="E84" s="45" t="str">
        <f>IF(E68="",E69,IF(AND(E69&lt;&gt;"",E70&lt;&gt;""),"",IF(AND(E69&lt;&gt;"",E70=""),"-"&amp;E69,IF(AND(E69&lt;&gt;"",E70="",SUM(E71:E$75)&gt;0),E69&amp;", ",IF(SUM(E70:E$75)&gt;0,", ","")))))</f>
        <v/>
      </c>
      <c r="F84" s="45" t="str">
        <f>IF(F68="",F69,IF(AND(F69&lt;&gt;"",F70&lt;&gt;""),"",IF(AND(F69&lt;&gt;"",F70=""),"-"&amp;F69,IF(AND(F69&lt;&gt;"",F70="",SUM(F71:F$75)&gt;0),F69&amp;", ",IF(SUM(F70:F$75)&gt;0,", ","")))))</f>
        <v/>
      </c>
      <c r="G84" s="45" t="str">
        <f>IF(G68="",G69,IF(AND(G69&lt;&gt;"",G70&lt;&gt;""),"",IF(AND(G69&lt;&gt;"",G70=""),"-"&amp;G69,IF(AND(G69&lt;&gt;"",G70="",SUM(G71:G$75)&gt;0),G69&amp;", ",IF(SUM(G70:G$75)&gt;0,", ","")))))</f>
        <v/>
      </c>
      <c r="H84" s="45" t="str">
        <f>IF(H68="",H69,IF(AND(H69&lt;&gt;"",H70&lt;&gt;""),"",IF(AND(H69&lt;&gt;"",H70=""),"-"&amp;H69,IF(AND(H69&lt;&gt;"",H70="",SUM(H71:H$75)&gt;0),H69&amp;", ",IF(SUM(H70:H$75)&gt;0,", ","")))))</f>
        <v/>
      </c>
      <c r="I84" s="53" t="str">
        <f>IF(I68="",I69,IF(AND(I69&lt;&gt;"",I70&lt;&gt;""),"",IF(AND(I69&lt;&gt;"",I70=""),"-"&amp;I69,IF(AND(I69&lt;&gt;"",I70="",SUM(I71:I$75)&gt;0),I69&amp;", ",IF(SUM(I70:I$75)&gt;0,", ","")))))</f>
        <v/>
      </c>
    </row>
    <row r="85" spans="2:24">
      <c r="C85" s="862"/>
      <c r="D85" s="52">
        <v>7</v>
      </c>
      <c r="E85" s="45" t="str">
        <f>IF(E69="",E70,IF(AND(E70&lt;&gt;"",E71&lt;&gt;""),"",IF(AND(E70&lt;&gt;"",E71=""),"-"&amp;E70,IF(AND(E70&lt;&gt;"",E71="",SUM(E72:E$75)&gt;0),E70&amp;", ",IF(SUM(E71:E$75)&gt;0,", ","")))))</f>
        <v/>
      </c>
      <c r="F85" s="45" t="str">
        <f>IF(F69="",F70,IF(AND(F70&lt;&gt;"",F71&lt;&gt;""),"",IF(AND(F70&lt;&gt;"",F71=""),"-"&amp;F70,IF(AND(F70&lt;&gt;"",F71="",SUM(F72:F$75)&gt;0),F70&amp;", ",IF(SUM(F71:F$75)&gt;0,", ","")))))</f>
        <v/>
      </c>
      <c r="G85" s="45" t="str">
        <f>IF(G69="",G70,IF(AND(G70&lt;&gt;"",G71&lt;&gt;""),"",IF(AND(G70&lt;&gt;"",G71=""),"-"&amp;G70,IF(AND(G70&lt;&gt;"",G71="",SUM(G72:G$75)&gt;0),G70&amp;", ",IF(SUM(G71:G$75)&gt;0,", ","")))))</f>
        <v/>
      </c>
      <c r="H85" s="45" t="str">
        <f>IF(H69="",H70,IF(AND(H70&lt;&gt;"",H71&lt;&gt;""),"",IF(AND(H70&lt;&gt;"",H71=""),"-"&amp;H70,IF(AND(H70&lt;&gt;"",H71="",SUM(H72:H$75)&gt;0),H70&amp;", ",IF(SUM(H71:H$75)&gt;0,", ","")))))</f>
        <v/>
      </c>
      <c r="I85" s="53" t="str">
        <f>IF(I69="",I70,IF(AND(I70&lt;&gt;"",I71&lt;&gt;""),"",IF(AND(I70&lt;&gt;"",I71=""),"-"&amp;I70,IF(AND(I70&lt;&gt;"",I71="",SUM(I72:I$75)&gt;0),I70&amp;", ",IF(SUM(I71:I$75)&gt;0,", ","")))))</f>
        <v/>
      </c>
    </row>
    <row r="86" spans="2:24">
      <c r="C86" s="862"/>
      <c r="D86" s="52">
        <v>8</v>
      </c>
      <c r="E86" s="45" t="str">
        <f>IF(E70="",E71,IF(AND(E71&lt;&gt;"",E72&lt;&gt;""),"",IF(AND(E71&lt;&gt;"",E72=""),"-"&amp;E71,IF(AND(E71&lt;&gt;"",E72="",SUM(E73:E$75)&gt;0),E71&amp;", ",IF(SUM(E72:E$75)&gt;0,", ","")))))</f>
        <v/>
      </c>
      <c r="F86" s="45" t="str">
        <f>IF(F70="",F71,IF(AND(F71&lt;&gt;"",F72&lt;&gt;""),"",IF(AND(F71&lt;&gt;"",F72=""),"-"&amp;F71,IF(AND(F71&lt;&gt;"",F72="",SUM(F73:F$75)&gt;0),F71&amp;", ",IF(SUM(F72:F$75)&gt;0,", ","")))))</f>
        <v/>
      </c>
      <c r="G86" s="45" t="str">
        <f>IF(G70="",G71,IF(AND(G71&lt;&gt;"",G72&lt;&gt;""),"",IF(AND(G71&lt;&gt;"",G72=""),"-"&amp;G71,IF(AND(G71&lt;&gt;"",G72="",SUM(G73:G$75)&gt;0),G71&amp;", ",IF(SUM(G72:G$75)&gt;0,", ","")))))</f>
        <v/>
      </c>
      <c r="H86" s="45" t="str">
        <f>IF(H70="",H71,IF(AND(H71&lt;&gt;"",H72&lt;&gt;""),"",IF(AND(H71&lt;&gt;"",H72=""),"-"&amp;H71,IF(AND(H71&lt;&gt;"",H72="",SUM(H73:H$75)&gt;0),H71&amp;", ",IF(SUM(H72:H$75)&gt;0,", ","")))))</f>
        <v/>
      </c>
      <c r="I86" s="53" t="str">
        <f>IF(I70="",I71,IF(AND(I71&lt;&gt;"",I72&lt;&gt;""),"",IF(AND(I71&lt;&gt;"",I72=""),"-"&amp;I71,IF(AND(I71&lt;&gt;"",I72="",SUM(I73:I$75)&gt;0),I71&amp;", ",IF(SUM(I72:I$75)&gt;0,", ","")))))</f>
        <v/>
      </c>
    </row>
    <row r="87" spans="2:24">
      <c r="C87" s="861"/>
      <c r="D87" s="52">
        <v>9</v>
      </c>
      <c r="E87" s="45" t="str">
        <f>IF(E71="",E72,IF(AND(E72&lt;&gt;"",E73&lt;&gt;""),"",IF(AND(E72&lt;&gt;"",E73=""),"-"&amp;E72,IF(AND(E72&lt;&gt;"",E73="",SUM(E74:E$75)&gt;0),E72&amp;", ",IF(SUM(E73:E$75)&gt;0,", ","")))))</f>
        <v/>
      </c>
      <c r="F87" s="45" t="str">
        <f>IF(F71="",F72,IF(AND(F72&lt;&gt;"",F73&lt;&gt;""),"",IF(AND(F72&lt;&gt;"",F73=""),"-"&amp;F72,IF(AND(F72&lt;&gt;"",F73="",SUM(F74:F$75)&gt;0),F72&amp;", ",IF(SUM(F73:F$75)&gt;0,", ","")))))</f>
        <v/>
      </c>
      <c r="G87" s="45" t="str">
        <f>IF(G71="",G72,IF(AND(G72&lt;&gt;"",G73&lt;&gt;""),"",IF(AND(G72&lt;&gt;"",G73=""),"-"&amp;G72,IF(AND(G72&lt;&gt;"",G73="",SUM(G74:G$75)&gt;0),G72&amp;", ",IF(SUM(G73:G$75)&gt;0,", ","")))))</f>
        <v/>
      </c>
      <c r="H87" s="45" t="str">
        <f>IF(H71="",H72,IF(AND(H72&lt;&gt;"",H73&lt;&gt;""),"",IF(AND(H72&lt;&gt;"",H73=""),"-"&amp;H72,IF(AND(H72&lt;&gt;"",H73="",SUM(H74:H$75)&gt;0),H72&amp;", ",IF(SUM(H73:H$75)&gt;0,", ","")))))</f>
        <v/>
      </c>
      <c r="I87" s="53" t="str">
        <f>IF(I71="",I72,IF(AND(I72&lt;&gt;"",I73&lt;&gt;""),"",IF(AND(I72&lt;&gt;"",I73=""),"-"&amp;I72,IF(AND(I72&lt;&gt;"",I73="",SUM(I74:I$75)&gt;0),I72&amp;", ",IF(SUM(I73:I$75)&gt;0,", ","")))))</f>
        <v/>
      </c>
    </row>
    <row r="88" spans="2:24">
      <c r="C88" s="861"/>
      <c r="D88" s="52">
        <v>10</v>
      </c>
      <c r="E88" s="45" t="str">
        <f>IF(E72="",E73,IF(AND(E73&lt;&gt;"",E74&lt;&gt;""),"",IF(AND(E73&lt;&gt;"",E74=""),"-"&amp;E73,IF(AND(E73&lt;&gt;"",E74="",SUM(E75:E$75)&gt;0),E73&amp;", ",IF(SUM(E74:E$75)&gt;0,", ","")))))</f>
        <v/>
      </c>
      <c r="F88" s="45" t="str">
        <f>IF(F72="",F73,IF(AND(F73&lt;&gt;"",F74&lt;&gt;""),"",IF(AND(F73&lt;&gt;"",F74=""),"-"&amp;F73,IF(AND(F73&lt;&gt;"",F74="",SUM(F75:F$75)&gt;0),F73&amp;", ",IF(SUM(F74:F$75)&gt;0,", ","")))))</f>
        <v/>
      </c>
      <c r="G88" s="45" t="str">
        <f>IF(G72="",G73,IF(AND(G73&lt;&gt;"",G74&lt;&gt;""),"",IF(AND(G73&lt;&gt;"",G74=""),"-"&amp;G73,IF(AND(G73&lt;&gt;"",G74="",SUM(G75:G$75)&gt;0),G73&amp;", ",IF(SUM(G74:G$75)&gt;0,", ","")))))</f>
        <v/>
      </c>
      <c r="H88" s="45" t="str">
        <f>IF(H72="",H73,IF(AND(H73&lt;&gt;"",H74&lt;&gt;""),"",IF(AND(H73&lt;&gt;"",H74=""),"-"&amp;H73,IF(AND(H73&lt;&gt;"",H74="",SUM(H75:H$75)&gt;0),H73&amp;", ",IF(SUM(H74:H$75)&gt;0,", ","")))))</f>
        <v/>
      </c>
      <c r="I88" s="53" t="str">
        <f>IF(I72="",I73,IF(AND(I73&lt;&gt;"",I74&lt;&gt;""),"",IF(AND(I73&lt;&gt;"",I74=""),"-"&amp;I73,IF(AND(I73&lt;&gt;"",I74="",SUM(I75:I$75)&gt;0),I73&amp;", ",IF(SUM(I74:I$75)&gt;0,", ","")))))</f>
        <v/>
      </c>
    </row>
    <row r="89" spans="2:24">
      <c r="C89" s="862"/>
      <c r="D89" s="52">
        <v>11</v>
      </c>
      <c r="E89" s="45" t="str">
        <f>IF(E73="",E74,IF(AND(E74&lt;&gt;"",E75&lt;&gt;""),"",IF(AND(E74&lt;&gt;"",E75=""),"-"&amp;E74,IF(AND(E74&lt;&gt;"",E75="",SUM(E$75:E76)&gt;0),E74&amp;", ",IF(SUM(E75:E$75)&gt;0,", ","")))))</f>
        <v/>
      </c>
      <c r="F89" s="45" t="str">
        <f>IF(F73="",F74,IF(AND(F74&lt;&gt;"",F75&lt;&gt;""),"",IF(AND(F74&lt;&gt;"",F75=""),"-"&amp;F74,IF(AND(F74&lt;&gt;"",F75="",SUM(F$75:F76)&gt;0),F74&amp;", ",IF(SUM(F75:F$75)&gt;0,", ","")))))</f>
        <v/>
      </c>
      <c r="G89" s="45" t="str">
        <f>IF(G73="",G74,IF(AND(G74&lt;&gt;"",G75&lt;&gt;""),"",IF(AND(G74&lt;&gt;"",G75=""),"-"&amp;G74,IF(AND(G74&lt;&gt;"",G75="",SUM(G$75:G76)&gt;0),G74&amp;", ",IF(SUM(G75:G$75)&gt;0,", ","")))))</f>
        <v/>
      </c>
      <c r="H89" s="45" t="str">
        <f>IF(H73="",H74,IF(AND(H74&lt;&gt;"",H75&lt;&gt;""),"",IF(AND(H74&lt;&gt;"",H75=""),"-"&amp;H74,IF(AND(H74&lt;&gt;"",H75="",SUM(H$75:H76)&gt;0),H74&amp;", ",IF(SUM(H75:H$75)&gt;0,", ","")))))</f>
        <v/>
      </c>
      <c r="I89" s="53" t="str">
        <f>IF(I73="",I74,IF(AND(I74&lt;&gt;"",I75&lt;&gt;""),"",IF(AND(I74&lt;&gt;"",I75=""),"-"&amp;I74,IF(AND(I74&lt;&gt;"",I75="",SUM(I$75:I76)&gt;0),I74&amp;", ",IF(SUM(I75:I$75)&gt;0,", ","")))))</f>
        <v/>
      </c>
    </row>
    <row r="90" spans="2:24">
      <c r="C90" s="861"/>
      <c r="D90" s="52">
        <v>12</v>
      </c>
      <c r="E90" s="45" t="str">
        <f>IF(E74="",E75,IF(AND(E75&lt;&gt;"",E76&lt;&gt;""),"",IF(AND(E75&lt;&gt;"",E76=""),"-"&amp;E75,IF(AND(E75&lt;&gt;"",E76="",SUM(E$75:E77)&gt;0),E75&amp;", ",IF(SUM(E$75:E76)&gt;0,", ","")))))</f>
        <v/>
      </c>
      <c r="F90" s="45" t="str">
        <f>IF(F74="",F75,IF(AND(F75&lt;&gt;"",F76&lt;&gt;""),"",IF(AND(F75&lt;&gt;"",F76=""),"-"&amp;F75,IF(AND(F75&lt;&gt;"",F76="",SUM(F$75:F77)&gt;0),F75&amp;", ",IF(SUM(F$75:F76)&gt;0,", ","")))))</f>
        <v/>
      </c>
      <c r="G90" s="45" t="str">
        <f>IF(G74="",G75,IF(AND(G75&lt;&gt;"",G76&lt;&gt;""),"",IF(AND(G75&lt;&gt;"",G76=""),"-"&amp;G75,IF(AND(G75&lt;&gt;"",G76="",SUM(G$75:G77)&gt;0),G75&amp;", ",IF(SUM(G$75:G76)&gt;0,", ","")))))</f>
        <v/>
      </c>
      <c r="H90" s="45" t="str">
        <f>IF(H74="",H75,IF(AND(H75&lt;&gt;"",H76&lt;&gt;""),"",IF(AND(H75&lt;&gt;"",H76=""),"-"&amp;H75,IF(AND(H75&lt;&gt;"",H76="",SUM(H$75:H77)&gt;0),H75&amp;", ",IF(SUM(H$75:H76)&gt;0,", ","")))))</f>
        <v/>
      </c>
      <c r="I90" s="53" t="str">
        <f>IF(I74="",I75,IF(AND(I75&lt;&gt;"",I76&lt;&gt;""),"",IF(AND(I75&lt;&gt;"",I76=""),"-"&amp;I75,IF(AND(I75&lt;&gt;"",I76="",SUM(I$75:I77)&gt;0),I75&amp;", ",IF(SUM(I$75:I76)&gt;0,", ","")))))</f>
        <v/>
      </c>
    </row>
    <row r="91" spans="2:24" ht="15.5" thickBot="1">
      <c r="D91" s="790" t="s">
        <v>225</v>
      </c>
      <c r="E91" s="922" t="str">
        <f>E78&amp;E79&amp;E80&amp;E81&amp;E82&amp;E83&amp;E84&amp;E85&amp;E86&amp;E87&amp;E88&amp;E89&amp;E90</f>
        <v/>
      </c>
      <c r="F91" s="922" t="str">
        <f>F78&amp;F79&amp;F80&amp;F81&amp;F82&amp;F83&amp;F84&amp;F85&amp;F86&amp;F87&amp;F88&amp;F89&amp;F90</f>
        <v/>
      </c>
      <c r="G91" s="922" t="str">
        <f>G78&amp;G79&amp;G80&amp;G81&amp;G82&amp;G83&amp;G84&amp;G85&amp;G86&amp;G87&amp;G88&amp;G89&amp;G90</f>
        <v/>
      </c>
      <c r="H91" s="922" t="str">
        <f>H78&amp;H79&amp;H80&amp;H81&amp;H82&amp;H83&amp;H84&amp;H85&amp;H86&amp;H87&amp;H88&amp;H89&amp;H90</f>
        <v/>
      </c>
      <c r="I91" s="923" t="str">
        <f>I78&amp;I79&amp;I80&amp;I81&amp;I82&amp;I83&amp;I84&amp;I85&amp;I86&amp;I87&amp;I88&amp;I89&amp;I90</f>
        <v/>
      </c>
    </row>
    <row r="92" spans="2:24">
      <c r="C92"/>
      <c r="D92"/>
      <c r="E92"/>
      <c r="F92"/>
      <c r="G92"/>
      <c r="H92"/>
      <c r="I92"/>
    </row>
    <row r="93" spans="2:24">
      <c r="Q93" s="1120" t="s">
        <v>341</v>
      </c>
    </row>
    <row r="94" spans="2:24" ht="15.75" customHeight="1" thickBot="1">
      <c r="Q94" s="1120"/>
    </row>
    <row r="95" spans="2:24" ht="15" customHeight="1">
      <c r="B95" s="76" t="s">
        <v>232</v>
      </c>
      <c r="D95" s="69" t="s">
        <v>347</v>
      </c>
      <c r="E95" s="68"/>
      <c r="F95" s="68"/>
      <c r="G95" s="68"/>
      <c r="H95" s="68"/>
      <c r="I95" s="68"/>
      <c r="K95" s="69" t="s">
        <v>204</v>
      </c>
      <c r="L95" s="68"/>
      <c r="M95" s="68"/>
      <c r="N95" s="68"/>
      <c r="O95" s="68"/>
      <c r="P95" s="68"/>
      <c r="Q95" s="1120"/>
      <c r="S95" s="69" t="s">
        <v>345</v>
      </c>
      <c r="T95" s="68"/>
      <c r="U95" s="68"/>
      <c r="V95" s="68"/>
      <c r="W95" s="68"/>
      <c r="X95" s="68"/>
    </row>
    <row r="96" spans="2:24" ht="15.5" thickBot="1">
      <c r="B96" s="790" t="s">
        <v>228</v>
      </c>
      <c r="C96" s="1121" t="s">
        <v>346</v>
      </c>
      <c r="D96" s="40" t="s">
        <v>227</v>
      </c>
      <c r="E96" s="70">
        <f>'8) 5 YR Budget &amp; Cash Flow Adj'!I15</f>
        <v>0</v>
      </c>
      <c r="F96" s="70">
        <f>'8) 5 YR Budget &amp; Cash Flow Adj'!J15</f>
        <v>0</v>
      </c>
      <c r="G96" s="70">
        <f>'8) 5 YR Budget &amp; Cash Flow Adj'!K15</f>
        <v>0</v>
      </c>
      <c r="H96" s="70">
        <f>'8) 5 YR Budget &amp; Cash Flow Adj'!L15</f>
        <v>0</v>
      </c>
      <c r="I96" s="70">
        <f>'8) 5 YR Budget &amp; Cash Flow Adj'!M15</f>
        <v>0</v>
      </c>
      <c r="K96" s="15"/>
      <c r="L96" s="70"/>
      <c r="M96" s="70"/>
      <c r="N96" s="70"/>
      <c r="O96" s="70"/>
      <c r="P96" s="782"/>
      <c r="Q96" s="1120"/>
      <c r="S96" s="15"/>
      <c r="T96" s="70"/>
      <c r="U96" s="70"/>
      <c r="V96" s="70"/>
      <c r="W96" s="70"/>
      <c r="X96" s="782"/>
    </row>
    <row r="97" spans="1:24">
      <c r="B97" s="48"/>
      <c r="C97" s="1122"/>
      <c r="D97" s="40" t="s">
        <v>226</v>
      </c>
      <c r="E97" s="20" t="str">
        <f>CONTROL!$G$19</f>
        <v>2026-27</v>
      </c>
      <c r="F97" s="20" t="str">
        <f>CONTROL!$G$20</f>
        <v>2027-28</v>
      </c>
      <c r="G97" s="20" t="str">
        <f>CONTROL!$G$21</f>
        <v>2028-29</v>
      </c>
      <c r="H97" s="20" t="str">
        <f>CONTROL!$G$22</f>
        <v>2029-30</v>
      </c>
      <c r="I97" s="20" t="str">
        <f>CONTROL!$G$23</f>
        <v>2030-31</v>
      </c>
      <c r="K97" s="879" t="s">
        <v>226</v>
      </c>
      <c r="L97" s="20" t="str">
        <f>CONTROL!$G$19</f>
        <v>2026-27</v>
      </c>
      <c r="M97" s="20" t="str">
        <f>CONTROL!$G$20</f>
        <v>2027-28</v>
      </c>
      <c r="N97" s="20" t="str">
        <f>CONTROL!$G$21</f>
        <v>2028-29</v>
      </c>
      <c r="O97" s="20" t="str">
        <f>CONTROL!$G$22</f>
        <v>2029-30</v>
      </c>
      <c r="P97" s="783" t="str">
        <f>CONTROL!$G$23</f>
        <v>2030-31</v>
      </c>
      <c r="Q97" s="784" t="s">
        <v>314</v>
      </c>
      <c r="S97" s="15" t="s">
        <v>226</v>
      </c>
      <c r="T97" s="20" t="str">
        <f>CONTROL!$G$19</f>
        <v>2026-27</v>
      </c>
      <c r="U97" s="20" t="str">
        <f>CONTROL!$G$20</f>
        <v>2027-28</v>
      </c>
      <c r="V97" s="20" t="str">
        <f>CONTROL!$G$21</f>
        <v>2028-29</v>
      </c>
      <c r="W97" s="20" t="str">
        <f>CONTROL!$G$22</f>
        <v>2029-30</v>
      </c>
      <c r="X97" s="783" t="str">
        <f>CONTROL!$G$23</f>
        <v>2030-31</v>
      </c>
    </row>
    <row r="98" spans="1:24">
      <c r="A98" s="1">
        <v>1</v>
      </c>
      <c r="B98" s="1" t="str">
        <f>'2) Enrollment Chart'!C77</f>
        <v>Select from drop-down list →</v>
      </c>
      <c r="C98" s="785">
        <f>IFERROR(INDEX('Funding by District'!$F$6:$F$682,MATCH($B98,'Funding by District'!$D$6:$D$682,0),0),0)</f>
        <v>0</v>
      </c>
      <c r="D98" s="1">
        <v>1</v>
      </c>
      <c r="E98" s="54">
        <f>C98*(1+E$96)</f>
        <v>0</v>
      </c>
      <c r="F98" s="54">
        <f t="shared" ref="F98:I98" si="4">E98*(1+F$96)</f>
        <v>0</v>
      </c>
      <c r="G98" s="54">
        <f t="shared" si="4"/>
        <v>0</v>
      </c>
      <c r="H98" s="54">
        <f t="shared" si="4"/>
        <v>0</v>
      </c>
      <c r="I98" s="54">
        <f t="shared" si="4"/>
        <v>0</v>
      </c>
      <c r="K98" s="3">
        <v>1</v>
      </c>
      <c r="L98" s="54">
        <f>'2) Enrollment Chart'!D79</f>
        <v>0</v>
      </c>
      <c r="M98" s="54">
        <f>'2) Enrollment Chart'!E79</f>
        <v>0</v>
      </c>
      <c r="N98" s="54">
        <f>'2) Enrollment Chart'!F79</f>
        <v>0</v>
      </c>
      <c r="O98" s="54">
        <f>'2) Enrollment Chart'!G79</f>
        <v>0</v>
      </c>
      <c r="P98" s="54">
        <f>'2) Enrollment Chart'!H79</f>
        <v>0</v>
      </c>
      <c r="Q98" s="54">
        <f>SUM(L98:P98)</f>
        <v>0</v>
      </c>
      <c r="S98" s="1">
        <v>1</v>
      </c>
      <c r="T98" s="54">
        <f t="shared" ref="T98:T129" si="5">E98*L98</f>
        <v>0</v>
      </c>
      <c r="U98" s="54">
        <f t="shared" ref="U98:U129" si="6">F98*M98</f>
        <v>0</v>
      </c>
      <c r="V98" s="54">
        <f t="shared" ref="V98:V129" si="7">G98*N98</f>
        <v>0</v>
      </c>
      <c r="W98" s="54">
        <f t="shared" ref="W98:W129" si="8">H98*O98</f>
        <v>0</v>
      </c>
      <c r="X98" s="54">
        <f t="shared" ref="X98:X129" si="9">I98*P98</f>
        <v>0</v>
      </c>
    </row>
    <row r="99" spans="1:24">
      <c r="A99" s="1">
        <v>2</v>
      </c>
      <c r="B99" s="1" t="str">
        <f>'2) Enrollment Chart'!C82</f>
        <v>Select from drop-down list →</v>
      </c>
      <c r="C99" s="785">
        <f>IFERROR(INDEX('Funding by District'!$F$6:$F$682,MATCH($B99,'Funding by District'!$D$6:$D$682,0),0),0)</f>
        <v>0</v>
      </c>
      <c r="D99" s="1">
        <v>2</v>
      </c>
      <c r="E99" s="54">
        <f t="shared" ref="E99:E147" si="10">C99*(1+E$96)</f>
        <v>0</v>
      </c>
      <c r="F99" s="54">
        <f t="shared" ref="F99:I99" si="11">E99*(1+F$96)</f>
        <v>0</v>
      </c>
      <c r="G99" s="54">
        <f t="shared" si="11"/>
        <v>0</v>
      </c>
      <c r="H99" s="54">
        <f t="shared" si="11"/>
        <v>0</v>
      </c>
      <c r="I99" s="54">
        <f t="shared" si="11"/>
        <v>0</v>
      </c>
      <c r="K99" s="3">
        <v>2</v>
      </c>
      <c r="L99" s="54">
        <f>'2) Enrollment Chart'!D84</f>
        <v>0</v>
      </c>
      <c r="M99" s="54">
        <f>'2) Enrollment Chart'!E84</f>
        <v>0</v>
      </c>
      <c r="N99" s="54">
        <f>'2) Enrollment Chart'!F84</f>
        <v>0</v>
      </c>
      <c r="O99" s="54">
        <f>'2) Enrollment Chart'!G84</f>
        <v>0</v>
      </c>
      <c r="P99" s="54">
        <f>'2) Enrollment Chart'!H84</f>
        <v>0</v>
      </c>
      <c r="Q99" s="54">
        <f t="shared" ref="Q99:Q147" si="12">SUM(L99:P99)</f>
        <v>0</v>
      </c>
      <c r="S99" s="1">
        <v>2</v>
      </c>
      <c r="T99" s="54">
        <f t="shared" si="5"/>
        <v>0</v>
      </c>
      <c r="U99" s="54">
        <f t="shared" si="6"/>
        <v>0</v>
      </c>
      <c r="V99" s="54">
        <f t="shared" si="7"/>
        <v>0</v>
      </c>
      <c r="W99" s="54">
        <f t="shared" si="8"/>
        <v>0</v>
      </c>
      <c r="X99" s="54">
        <f t="shared" si="9"/>
        <v>0</v>
      </c>
    </row>
    <row r="100" spans="1:24">
      <c r="A100" s="1">
        <v>3</v>
      </c>
      <c r="B100" s="1" t="str">
        <f>'2) Enrollment Chart'!C88</f>
        <v>Select from drop-down list →</v>
      </c>
      <c r="C100" s="785">
        <f>IFERROR(INDEX('Funding by District'!$F$6:$F$682,MATCH($B100,'Funding by District'!$D$6:$D$682,0),0),0)</f>
        <v>0</v>
      </c>
      <c r="D100" s="1">
        <v>3</v>
      </c>
      <c r="E100" s="54">
        <f t="shared" si="10"/>
        <v>0</v>
      </c>
      <c r="F100" s="54">
        <f t="shared" ref="F100:I100" si="13">E100*(1+F$96)</f>
        <v>0</v>
      </c>
      <c r="G100" s="54">
        <f t="shared" si="13"/>
        <v>0</v>
      </c>
      <c r="H100" s="54">
        <f t="shared" si="13"/>
        <v>0</v>
      </c>
      <c r="I100" s="54">
        <f t="shared" si="13"/>
        <v>0</v>
      </c>
      <c r="K100" s="3">
        <v>3</v>
      </c>
      <c r="L100" s="54">
        <f>'2) Enrollment Chart'!D88</f>
        <v>0</v>
      </c>
      <c r="M100" s="54">
        <f>'2) Enrollment Chart'!E88</f>
        <v>0</v>
      </c>
      <c r="N100" s="54">
        <f>'2) Enrollment Chart'!F88</f>
        <v>0</v>
      </c>
      <c r="O100" s="54">
        <f>'2) Enrollment Chart'!G88</f>
        <v>0</v>
      </c>
      <c r="P100" s="54">
        <f>'2) Enrollment Chart'!H88</f>
        <v>0</v>
      </c>
      <c r="Q100" s="54">
        <f t="shared" si="12"/>
        <v>0</v>
      </c>
      <c r="S100" s="1">
        <v>3</v>
      </c>
      <c r="T100" s="54">
        <f t="shared" si="5"/>
        <v>0</v>
      </c>
      <c r="U100" s="54">
        <f t="shared" si="6"/>
        <v>0</v>
      </c>
      <c r="V100" s="54">
        <f t="shared" si="7"/>
        <v>0</v>
      </c>
      <c r="W100" s="54">
        <f t="shared" si="8"/>
        <v>0</v>
      </c>
      <c r="X100" s="54">
        <f t="shared" si="9"/>
        <v>0</v>
      </c>
    </row>
    <row r="101" spans="1:24">
      <c r="A101" s="1">
        <v>4</v>
      </c>
      <c r="B101" s="1" t="str">
        <f>'2) Enrollment Chart'!C89</f>
        <v>Select from drop-down list →</v>
      </c>
      <c r="C101" s="785">
        <f>IFERROR(INDEX('Funding by District'!$F$6:$F$682,MATCH($B101,'Funding by District'!$D$6:$D$682,0),0),0)</f>
        <v>0</v>
      </c>
      <c r="D101" s="1">
        <v>4</v>
      </c>
      <c r="E101" s="54">
        <f t="shared" si="10"/>
        <v>0</v>
      </c>
      <c r="F101" s="54">
        <f t="shared" ref="F101:I101" si="14">E101*(1+F$96)</f>
        <v>0</v>
      </c>
      <c r="G101" s="54">
        <f t="shared" si="14"/>
        <v>0</v>
      </c>
      <c r="H101" s="54">
        <f t="shared" si="14"/>
        <v>0</v>
      </c>
      <c r="I101" s="54">
        <f t="shared" si="14"/>
        <v>0</v>
      </c>
      <c r="K101" s="3">
        <v>4</v>
      </c>
      <c r="L101" s="54">
        <f>'2) Enrollment Chart'!D89</f>
        <v>0</v>
      </c>
      <c r="M101" s="54">
        <f>'2) Enrollment Chart'!E89</f>
        <v>0</v>
      </c>
      <c r="N101" s="54">
        <f>'2) Enrollment Chart'!F89</f>
        <v>0</v>
      </c>
      <c r="O101" s="54">
        <f>'2) Enrollment Chart'!G89</f>
        <v>0</v>
      </c>
      <c r="P101" s="54">
        <f>'2) Enrollment Chart'!H89</f>
        <v>0</v>
      </c>
      <c r="Q101" s="54">
        <f t="shared" si="12"/>
        <v>0</v>
      </c>
      <c r="S101" s="1">
        <v>4</v>
      </c>
      <c r="T101" s="54">
        <f t="shared" si="5"/>
        <v>0</v>
      </c>
      <c r="U101" s="54">
        <f t="shared" si="6"/>
        <v>0</v>
      </c>
      <c r="V101" s="54">
        <f t="shared" si="7"/>
        <v>0</v>
      </c>
      <c r="W101" s="54">
        <f t="shared" si="8"/>
        <v>0</v>
      </c>
      <c r="X101" s="54">
        <f t="shared" si="9"/>
        <v>0</v>
      </c>
    </row>
    <row r="102" spans="1:24">
      <c r="A102" s="1">
        <v>5</v>
      </c>
      <c r="B102" s="1" t="str">
        <f>'2) Enrollment Chart'!C90</f>
        <v>Select from drop-down list →</v>
      </c>
      <c r="C102" s="785">
        <f>IFERROR(INDEX('Funding by District'!$F$6:$F$682,MATCH($B102,'Funding by District'!$D$6:$D$682,0),0),0)</f>
        <v>0</v>
      </c>
      <c r="D102" s="1">
        <v>5</v>
      </c>
      <c r="E102" s="54">
        <f t="shared" si="10"/>
        <v>0</v>
      </c>
      <c r="F102" s="54">
        <f t="shared" ref="F102:I102" si="15">E102*(1+F$96)</f>
        <v>0</v>
      </c>
      <c r="G102" s="54">
        <f t="shared" si="15"/>
        <v>0</v>
      </c>
      <c r="H102" s="54">
        <f t="shared" si="15"/>
        <v>0</v>
      </c>
      <c r="I102" s="54">
        <f t="shared" si="15"/>
        <v>0</v>
      </c>
      <c r="K102" s="3">
        <v>5</v>
      </c>
      <c r="L102" s="54">
        <f>'2) Enrollment Chart'!D90</f>
        <v>0</v>
      </c>
      <c r="M102" s="54">
        <f>'2) Enrollment Chart'!E90</f>
        <v>0</v>
      </c>
      <c r="N102" s="54">
        <f>'2) Enrollment Chart'!F90</f>
        <v>0</v>
      </c>
      <c r="O102" s="54">
        <f>'2) Enrollment Chart'!G90</f>
        <v>0</v>
      </c>
      <c r="P102" s="54">
        <f>'2) Enrollment Chart'!H90</f>
        <v>0</v>
      </c>
      <c r="Q102" s="54">
        <f t="shared" si="12"/>
        <v>0</v>
      </c>
      <c r="S102" s="1">
        <v>5</v>
      </c>
      <c r="T102" s="54">
        <f t="shared" si="5"/>
        <v>0</v>
      </c>
      <c r="U102" s="54">
        <f t="shared" si="6"/>
        <v>0</v>
      </c>
      <c r="V102" s="54">
        <f t="shared" si="7"/>
        <v>0</v>
      </c>
      <c r="W102" s="54">
        <f t="shared" si="8"/>
        <v>0</v>
      </c>
      <c r="X102" s="54">
        <f t="shared" si="9"/>
        <v>0</v>
      </c>
    </row>
    <row r="103" spans="1:24">
      <c r="A103" s="1">
        <v>6</v>
      </c>
      <c r="B103" s="1" t="str">
        <f>'2) Enrollment Chart'!C91</f>
        <v>Select from drop-down list →</v>
      </c>
      <c r="C103" s="785">
        <f>IFERROR(INDEX('Funding by District'!$F$6:$F$682,MATCH($B103,'Funding by District'!$D$6:$D$682,0),0),0)</f>
        <v>0</v>
      </c>
      <c r="D103" s="1">
        <v>6</v>
      </c>
      <c r="E103" s="54">
        <f t="shared" si="10"/>
        <v>0</v>
      </c>
      <c r="F103" s="54">
        <f t="shared" ref="F103:I103" si="16">E103*(1+F$96)</f>
        <v>0</v>
      </c>
      <c r="G103" s="54">
        <f t="shared" si="16"/>
        <v>0</v>
      </c>
      <c r="H103" s="54">
        <f t="shared" si="16"/>
        <v>0</v>
      </c>
      <c r="I103" s="54">
        <f t="shared" si="16"/>
        <v>0</v>
      </c>
      <c r="K103" s="3">
        <v>6</v>
      </c>
      <c r="L103" s="54">
        <f>'2) Enrollment Chart'!D91</f>
        <v>0</v>
      </c>
      <c r="M103" s="54">
        <f>'2) Enrollment Chart'!E91</f>
        <v>0</v>
      </c>
      <c r="N103" s="54">
        <f>'2) Enrollment Chart'!F91</f>
        <v>0</v>
      </c>
      <c r="O103" s="54">
        <f>'2) Enrollment Chart'!G91</f>
        <v>0</v>
      </c>
      <c r="P103" s="54">
        <f>'2) Enrollment Chart'!H91</f>
        <v>0</v>
      </c>
      <c r="Q103" s="54">
        <f t="shared" si="12"/>
        <v>0</v>
      </c>
      <c r="S103" s="1">
        <v>6</v>
      </c>
      <c r="T103" s="54">
        <f t="shared" si="5"/>
        <v>0</v>
      </c>
      <c r="U103" s="54">
        <f t="shared" si="6"/>
        <v>0</v>
      </c>
      <c r="V103" s="54">
        <f t="shared" si="7"/>
        <v>0</v>
      </c>
      <c r="W103" s="54">
        <f t="shared" si="8"/>
        <v>0</v>
      </c>
      <c r="X103" s="54">
        <f t="shared" si="9"/>
        <v>0</v>
      </c>
    </row>
    <row r="104" spans="1:24">
      <c r="A104" s="1">
        <v>7</v>
      </c>
      <c r="B104" s="1" t="str">
        <f>'2) Enrollment Chart'!C92</f>
        <v>Select from drop-down list →</v>
      </c>
      <c r="C104" s="785">
        <f>IFERROR(INDEX('Funding by District'!$F$6:$F$682,MATCH($B104,'Funding by District'!$D$6:$D$682,0),0),0)</f>
        <v>0</v>
      </c>
      <c r="D104" s="1">
        <v>7</v>
      </c>
      <c r="E104" s="54">
        <f t="shared" si="10"/>
        <v>0</v>
      </c>
      <c r="F104" s="54">
        <f t="shared" ref="F104:I104" si="17">E104*(1+F$96)</f>
        <v>0</v>
      </c>
      <c r="G104" s="54">
        <f t="shared" si="17"/>
        <v>0</v>
      </c>
      <c r="H104" s="54">
        <f t="shared" si="17"/>
        <v>0</v>
      </c>
      <c r="I104" s="54">
        <f t="shared" si="17"/>
        <v>0</v>
      </c>
      <c r="K104" s="3">
        <v>7</v>
      </c>
      <c r="L104" s="54">
        <f>'2) Enrollment Chart'!D92</f>
        <v>0</v>
      </c>
      <c r="M104" s="54">
        <f>'2) Enrollment Chart'!E92</f>
        <v>0</v>
      </c>
      <c r="N104" s="54">
        <f>'2) Enrollment Chart'!F92</f>
        <v>0</v>
      </c>
      <c r="O104" s="54">
        <f>'2) Enrollment Chart'!G92</f>
        <v>0</v>
      </c>
      <c r="P104" s="54">
        <f>'2) Enrollment Chart'!H92</f>
        <v>0</v>
      </c>
      <c r="Q104" s="54">
        <f t="shared" si="12"/>
        <v>0</v>
      </c>
      <c r="S104" s="1">
        <v>7</v>
      </c>
      <c r="T104" s="54">
        <f t="shared" si="5"/>
        <v>0</v>
      </c>
      <c r="U104" s="54">
        <f t="shared" si="6"/>
        <v>0</v>
      </c>
      <c r="V104" s="54">
        <f t="shared" si="7"/>
        <v>0</v>
      </c>
      <c r="W104" s="54">
        <f t="shared" si="8"/>
        <v>0</v>
      </c>
      <c r="X104" s="54">
        <f t="shared" si="9"/>
        <v>0</v>
      </c>
    </row>
    <row r="105" spans="1:24">
      <c r="A105" s="1">
        <v>8</v>
      </c>
      <c r="B105" s="1" t="str">
        <f>'2) Enrollment Chart'!C93</f>
        <v>Select from drop-down list →</v>
      </c>
      <c r="C105" s="785">
        <f>IFERROR(INDEX('Funding by District'!$F$6:$F$682,MATCH($B105,'Funding by District'!$D$6:$D$682,0),0),0)</f>
        <v>0</v>
      </c>
      <c r="D105" s="1">
        <v>8</v>
      </c>
      <c r="E105" s="54">
        <f t="shared" si="10"/>
        <v>0</v>
      </c>
      <c r="F105" s="54">
        <f t="shared" ref="F105:I105" si="18">E105*(1+F$96)</f>
        <v>0</v>
      </c>
      <c r="G105" s="54">
        <f t="shared" si="18"/>
        <v>0</v>
      </c>
      <c r="H105" s="54">
        <f t="shared" si="18"/>
        <v>0</v>
      </c>
      <c r="I105" s="54">
        <f t="shared" si="18"/>
        <v>0</v>
      </c>
      <c r="K105" s="3">
        <v>8</v>
      </c>
      <c r="L105" s="54">
        <f>'2) Enrollment Chart'!D93</f>
        <v>0</v>
      </c>
      <c r="M105" s="54">
        <f>'2) Enrollment Chart'!E93</f>
        <v>0</v>
      </c>
      <c r="N105" s="54">
        <f>'2) Enrollment Chart'!F93</f>
        <v>0</v>
      </c>
      <c r="O105" s="54">
        <f>'2) Enrollment Chart'!G93</f>
        <v>0</v>
      </c>
      <c r="P105" s="54">
        <f>'2) Enrollment Chart'!H93</f>
        <v>0</v>
      </c>
      <c r="Q105" s="54">
        <f t="shared" si="12"/>
        <v>0</v>
      </c>
      <c r="S105" s="1">
        <v>8</v>
      </c>
      <c r="T105" s="54">
        <f t="shared" si="5"/>
        <v>0</v>
      </c>
      <c r="U105" s="54">
        <f t="shared" si="6"/>
        <v>0</v>
      </c>
      <c r="V105" s="54">
        <f t="shared" si="7"/>
        <v>0</v>
      </c>
      <c r="W105" s="54">
        <f t="shared" si="8"/>
        <v>0</v>
      </c>
      <c r="X105" s="54">
        <f t="shared" si="9"/>
        <v>0</v>
      </c>
    </row>
    <row r="106" spans="1:24">
      <c r="A106" s="1">
        <v>9</v>
      </c>
      <c r="B106" s="1" t="str">
        <f>'2) Enrollment Chart'!C94</f>
        <v>Select from drop-down list →</v>
      </c>
      <c r="C106" s="785">
        <f>IFERROR(INDEX('Funding by District'!$F$6:$F$682,MATCH($B106,'Funding by District'!$D$6:$D$682,0),0),0)</f>
        <v>0</v>
      </c>
      <c r="D106" s="1">
        <v>9</v>
      </c>
      <c r="E106" s="54">
        <f t="shared" si="10"/>
        <v>0</v>
      </c>
      <c r="F106" s="54">
        <f t="shared" ref="F106:I106" si="19">E106*(1+F$96)</f>
        <v>0</v>
      </c>
      <c r="G106" s="54">
        <f t="shared" si="19"/>
        <v>0</v>
      </c>
      <c r="H106" s="54">
        <f t="shared" si="19"/>
        <v>0</v>
      </c>
      <c r="I106" s="54">
        <f t="shared" si="19"/>
        <v>0</v>
      </c>
      <c r="K106" s="3">
        <v>9</v>
      </c>
      <c r="L106" s="54">
        <f>'2) Enrollment Chart'!D94</f>
        <v>0</v>
      </c>
      <c r="M106" s="54">
        <f>'2) Enrollment Chart'!E94</f>
        <v>0</v>
      </c>
      <c r="N106" s="54">
        <f>'2) Enrollment Chart'!F94</f>
        <v>0</v>
      </c>
      <c r="O106" s="54">
        <f>'2) Enrollment Chart'!G94</f>
        <v>0</v>
      </c>
      <c r="P106" s="54">
        <f>'2) Enrollment Chart'!H94</f>
        <v>0</v>
      </c>
      <c r="Q106" s="54">
        <f t="shared" si="12"/>
        <v>0</v>
      </c>
      <c r="S106" s="1">
        <v>9</v>
      </c>
      <c r="T106" s="54">
        <f t="shared" si="5"/>
        <v>0</v>
      </c>
      <c r="U106" s="54">
        <f t="shared" si="6"/>
        <v>0</v>
      </c>
      <c r="V106" s="54">
        <f t="shared" si="7"/>
        <v>0</v>
      </c>
      <c r="W106" s="54">
        <f t="shared" si="8"/>
        <v>0</v>
      </c>
      <c r="X106" s="54">
        <f t="shared" si="9"/>
        <v>0</v>
      </c>
    </row>
    <row r="107" spans="1:24">
      <c r="A107" s="1">
        <v>10</v>
      </c>
      <c r="B107" s="1" t="str">
        <f>'2) Enrollment Chart'!C95</f>
        <v>Select from drop-down list →</v>
      </c>
      <c r="C107" s="785">
        <f>IFERROR(INDEX('Funding by District'!$F$6:$F$682,MATCH($B107,'Funding by District'!$D$6:$D$682,0),0),0)</f>
        <v>0</v>
      </c>
      <c r="D107" s="1">
        <v>10</v>
      </c>
      <c r="E107" s="54">
        <f t="shared" si="10"/>
        <v>0</v>
      </c>
      <c r="F107" s="54">
        <f t="shared" ref="F107:I107" si="20">E107*(1+F$96)</f>
        <v>0</v>
      </c>
      <c r="G107" s="54">
        <f t="shared" si="20"/>
        <v>0</v>
      </c>
      <c r="H107" s="54">
        <f t="shared" si="20"/>
        <v>0</v>
      </c>
      <c r="I107" s="54">
        <f t="shared" si="20"/>
        <v>0</v>
      </c>
      <c r="K107" s="3">
        <v>10</v>
      </c>
      <c r="L107" s="54">
        <f>'2) Enrollment Chart'!D95</f>
        <v>0</v>
      </c>
      <c r="M107" s="54">
        <f>'2) Enrollment Chart'!E95</f>
        <v>0</v>
      </c>
      <c r="N107" s="54">
        <f>'2) Enrollment Chart'!F95</f>
        <v>0</v>
      </c>
      <c r="O107" s="54">
        <f>'2) Enrollment Chart'!G95</f>
        <v>0</v>
      </c>
      <c r="P107" s="54">
        <f>'2) Enrollment Chart'!H95</f>
        <v>0</v>
      </c>
      <c r="Q107" s="54">
        <f t="shared" si="12"/>
        <v>0</v>
      </c>
      <c r="S107" s="1">
        <v>10</v>
      </c>
      <c r="T107" s="54">
        <f t="shared" si="5"/>
        <v>0</v>
      </c>
      <c r="U107" s="54">
        <f t="shared" si="6"/>
        <v>0</v>
      </c>
      <c r="V107" s="54">
        <f t="shared" si="7"/>
        <v>0</v>
      </c>
      <c r="W107" s="54">
        <f t="shared" si="8"/>
        <v>0</v>
      </c>
      <c r="X107" s="54">
        <f t="shared" si="9"/>
        <v>0</v>
      </c>
    </row>
    <row r="108" spans="1:24">
      <c r="A108" s="1">
        <v>11</v>
      </c>
      <c r="B108" s="1" t="str">
        <f>'2) Enrollment Chart'!C96</f>
        <v>Select from drop-down list →</v>
      </c>
      <c r="C108" s="785">
        <f>IFERROR(INDEX('Funding by District'!$F$6:$F$682,MATCH($B108,'Funding by District'!$D$6:$D$682,0),0),0)</f>
        <v>0</v>
      </c>
      <c r="D108" s="1">
        <v>11</v>
      </c>
      <c r="E108" s="54">
        <f t="shared" si="10"/>
        <v>0</v>
      </c>
      <c r="F108" s="54">
        <f t="shared" ref="F108:I108" si="21">E108*(1+F$96)</f>
        <v>0</v>
      </c>
      <c r="G108" s="54">
        <f t="shared" si="21"/>
        <v>0</v>
      </c>
      <c r="H108" s="54">
        <f t="shared" si="21"/>
        <v>0</v>
      </c>
      <c r="I108" s="54">
        <f t="shared" si="21"/>
        <v>0</v>
      </c>
      <c r="K108" s="3">
        <v>11</v>
      </c>
      <c r="L108" s="54">
        <f>'2) Enrollment Chart'!D96</f>
        <v>0</v>
      </c>
      <c r="M108" s="54">
        <f>'2) Enrollment Chart'!E96</f>
        <v>0</v>
      </c>
      <c r="N108" s="54">
        <f>'2) Enrollment Chart'!F96</f>
        <v>0</v>
      </c>
      <c r="O108" s="54">
        <f>'2) Enrollment Chart'!G96</f>
        <v>0</v>
      </c>
      <c r="P108" s="54">
        <f>'2) Enrollment Chart'!H96</f>
        <v>0</v>
      </c>
      <c r="Q108" s="54">
        <f t="shared" si="12"/>
        <v>0</v>
      </c>
      <c r="S108" s="1">
        <v>11</v>
      </c>
      <c r="T108" s="54">
        <f t="shared" si="5"/>
        <v>0</v>
      </c>
      <c r="U108" s="54">
        <f t="shared" si="6"/>
        <v>0</v>
      </c>
      <c r="V108" s="54">
        <f t="shared" si="7"/>
        <v>0</v>
      </c>
      <c r="W108" s="54">
        <f t="shared" si="8"/>
        <v>0</v>
      </c>
      <c r="X108" s="54">
        <f t="shared" si="9"/>
        <v>0</v>
      </c>
    </row>
    <row r="109" spans="1:24">
      <c r="A109" s="1">
        <v>12</v>
      </c>
      <c r="B109" s="1" t="str">
        <f>'2) Enrollment Chart'!C97</f>
        <v>Select from drop-down list →</v>
      </c>
      <c r="C109" s="785">
        <f>IFERROR(INDEX('Funding by District'!$F$6:$F$682,MATCH($B109,'Funding by District'!$D$6:$D$682,0),0),0)</f>
        <v>0</v>
      </c>
      <c r="D109" s="1">
        <v>12</v>
      </c>
      <c r="E109" s="54">
        <f t="shared" si="10"/>
        <v>0</v>
      </c>
      <c r="F109" s="54">
        <f t="shared" ref="F109:I109" si="22">E109*(1+F$96)</f>
        <v>0</v>
      </c>
      <c r="G109" s="54">
        <f t="shared" si="22"/>
        <v>0</v>
      </c>
      <c r="H109" s="54">
        <f t="shared" si="22"/>
        <v>0</v>
      </c>
      <c r="I109" s="54">
        <f t="shared" si="22"/>
        <v>0</v>
      </c>
      <c r="K109" s="3">
        <v>12</v>
      </c>
      <c r="L109" s="54">
        <f>'2) Enrollment Chart'!D97</f>
        <v>0</v>
      </c>
      <c r="M109" s="54">
        <f>'2) Enrollment Chart'!E97</f>
        <v>0</v>
      </c>
      <c r="N109" s="54">
        <f>'2) Enrollment Chart'!F97</f>
        <v>0</v>
      </c>
      <c r="O109" s="54">
        <f>'2) Enrollment Chart'!G97</f>
        <v>0</v>
      </c>
      <c r="P109" s="54">
        <f>'2) Enrollment Chart'!H97</f>
        <v>0</v>
      </c>
      <c r="Q109" s="54">
        <f t="shared" si="12"/>
        <v>0</v>
      </c>
      <c r="S109" s="1">
        <v>12</v>
      </c>
      <c r="T109" s="54">
        <f t="shared" si="5"/>
        <v>0</v>
      </c>
      <c r="U109" s="54">
        <f t="shared" si="6"/>
        <v>0</v>
      </c>
      <c r="V109" s="54">
        <f t="shared" si="7"/>
        <v>0</v>
      </c>
      <c r="W109" s="54">
        <f t="shared" si="8"/>
        <v>0</v>
      </c>
      <c r="X109" s="54">
        <f t="shared" si="9"/>
        <v>0</v>
      </c>
    </row>
    <row r="110" spans="1:24">
      <c r="A110" s="1">
        <v>13</v>
      </c>
      <c r="B110" s="1" t="str">
        <f>'2) Enrollment Chart'!C98</f>
        <v>Select from drop-down list →</v>
      </c>
      <c r="C110" s="785">
        <f>IFERROR(INDEX('Funding by District'!$F$6:$F$682,MATCH($B110,'Funding by District'!$D$6:$D$682,0),0),0)</f>
        <v>0</v>
      </c>
      <c r="D110" s="1">
        <v>13</v>
      </c>
      <c r="E110" s="54">
        <f t="shared" si="10"/>
        <v>0</v>
      </c>
      <c r="F110" s="54">
        <f t="shared" ref="F110:I110" si="23">E110*(1+F$96)</f>
        <v>0</v>
      </c>
      <c r="G110" s="54">
        <f t="shared" si="23"/>
        <v>0</v>
      </c>
      <c r="H110" s="54">
        <f t="shared" si="23"/>
        <v>0</v>
      </c>
      <c r="I110" s="54">
        <f t="shared" si="23"/>
        <v>0</v>
      </c>
      <c r="K110" s="3">
        <v>13</v>
      </c>
      <c r="L110" s="54">
        <f>'2) Enrollment Chart'!D98</f>
        <v>0</v>
      </c>
      <c r="M110" s="54">
        <f>'2) Enrollment Chart'!E98</f>
        <v>0</v>
      </c>
      <c r="N110" s="54">
        <f>'2) Enrollment Chart'!F98</f>
        <v>0</v>
      </c>
      <c r="O110" s="54">
        <f>'2) Enrollment Chart'!G98</f>
        <v>0</v>
      </c>
      <c r="P110" s="54">
        <f>'2) Enrollment Chart'!H98</f>
        <v>0</v>
      </c>
      <c r="Q110" s="54">
        <f t="shared" si="12"/>
        <v>0</v>
      </c>
      <c r="S110" s="1">
        <v>13</v>
      </c>
      <c r="T110" s="54">
        <f t="shared" si="5"/>
        <v>0</v>
      </c>
      <c r="U110" s="54">
        <f t="shared" si="6"/>
        <v>0</v>
      </c>
      <c r="V110" s="54">
        <f t="shared" si="7"/>
        <v>0</v>
      </c>
      <c r="W110" s="54">
        <f t="shared" si="8"/>
        <v>0</v>
      </c>
      <c r="X110" s="54">
        <f t="shared" si="9"/>
        <v>0</v>
      </c>
    </row>
    <row r="111" spans="1:24">
      <c r="A111" s="1">
        <v>14</v>
      </c>
      <c r="B111" s="1" t="str">
        <f>'2) Enrollment Chart'!C99</f>
        <v>Select from drop-down list →</v>
      </c>
      <c r="C111" s="785">
        <f>IFERROR(INDEX('Funding by District'!$F$6:$F$682,MATCH($B111,'Funding by District'!$D$6:$D$682,0),0),0)</f>
        <v>0</v>
      </c>
      <c r="D111" s="1">
        <v>14</v>
      </c>
      <c r="E111" s="54">
        <f t="shared" si="10"/>
        <v>0</v>
      </c>
      <c r="F111" s="54">
        <f t="shared" ref="F111:I111" si="24">E111*(1+F$96)</f>
        <v>0</v>
      </c>
      <c r="G111" s="54">
        <f t="shared" si="24"/>
        <v>0</v>
      </c>
      <c r="H111" s="54">
        <f t="shared" si="24"/>
        <v>0</v>
      </c>
      <c r="I111" s="54">
        <f t="shared" si="24"/>
        <v>0</v>
      </c>
      <c r="K111" s="3">
        <v>14</v>
      </c>
      <c r="L111" s="54">
        <f>'2) Enrollment Chart'!D99</f>
        <v>0</v>
      </c>
      <c r="M111" s="54">
        <f>'2) Enrollment Chart'!E99</f>
        <v>0</v>
      </c>
      <c r="N111" s="54">
        <f>'2) Enrollment Chart'!F99</f>
        <v>0</v>
      </c>
      <c r="O111" s="54">
        <f>'2) Enrollment Chart'!G99</f>
        <v>0</v>
      </c>
      <c r="P111" s="54">
        <f>'2) Enrollment Chart'!H99</f>
        <v>0</v>
      </c>
      <c r="Q111" s="54">
        <f t="shared" si="12"/>
        <v>0</v>
      </c>
      <c r="S111" s="1">
        <v>14</v>
      </c>
      <c r="T111" s="54">
        <f t="shared" si="5"/>
        <v>0</v>
      </c>
      <c r="U111" s="54">
        <f t="shared" si="6"/>
        <v>0</v>
      </c>
      <c r="V111" s="54">
        <f t="shared" si="7"/>
        <v>0</v>
      </c>
      <c r="W111" s="54">
        <f t="shared" si="8"/>
        <v>0</v>
      </c>
      <c r="X111" s="54">
        <f t="shared" si="9"/>
        <v>0</v>
      </c>
    </row>
    <row r="112" spans="1:24" ht="15.5" thickBot="1">
      <c r="A112" s="742">
        <v>15</v>
      </c>
      <c r="B112" s="742" t="str">
        <f>'2) Enrollment Chart'!C100</f>
        <v>Select from drop-down list →</v>
      </c>
      <c r="C112" s="931">
        <f>IFERROR(INDEX('Funding by District'!$F$6:$F$682,MATCH($B112,'Funding by District'!$D$6:$D$682,0),0),0)</f>
        <v>0</v>
      </c>
      <c r="D112" s="742">
        <v>15</v>
      </c>
      <c r="E112" s="932">
        <f t="shared" si="10"/>
        <v>0</v>
      </c>
      <c r="F112" s="932">
        <f t="shared" ref="F112:I112" si="25">E112*(1+F$96)</f>
        <v>0</v>
      </c>
      <c r="G112" s="932">
        <f t="shared" si="25"/>
        <v>0</v>
      </c>
      <c r="H112" s="932">
        <f t="shared" si="25"/>
        <v>0</v>
      </c>
      <c r="I112" s="932">
        <f t="shared" si="25"/>
        <v>0</v>
      </c>
      <c r="J112" s="930"/>
      <c r="K112" s="930">
        <v>15</v>
      </c>
      <c r="L112" s="932">
        <f>'2) Enrollment Chart'!D100</f>
        <v>0</v>
      </c>
      <c r="M112" s="932">
        <f>'2) Enrollment Chart'!E100</f>
        <v>0</v>
      </c>
      <c r="N112" s="932">
        <f>'2) Enrollment Chart'!F100</f>
        <v>0</v>
      </c>
      <c r="O112" s="932">
        <f>'2) Enrollment Chart'!G100</f>
        <v>0</v>
      </c>
      <c r="P112" s="932">
        <f>'2) Enrollment Chart'!H100</f>
        <v>0</v>
      </c>
      <c r="Q112" s="932">
        <f t="shared" si="12"/>
        <v>0</v>
      </c>
      <c r="R112" s="933"/>
      <c r="S112" s="742">
        <v>15</v>
      </c>
      <c r="T112" s="932">
        <f t="shared" si="5"/>
        <v>0</v>
      </c>
      <c r="U112" s="932">
        <f t="shared" si="6"/>
        <v>0</v>
      </c>
      <c r="V112" s="932">
        <f t="shared" si="7"/>
        <v>0</v>
      </c>
      <c r="W112" s="932">
        <f t="shared" si="8"/>
        <v>0</v>
      </c>
      <c r="X112" s="932">
        <f t="shared" si="9"/>
        <v>0</v>
      </c>
    </row>
    <row r="113" spans="1:24">
      <c r="A113" s="1">
        <v>16</v>
      </c>
      <c r="B113" s="1" t="str">
        <f>'2) Enrollment Chart'!C101</f>
        <v>Select from drop-down list →</v>
      </c>
      <c r="C113" s="785">
        <f>IFERROR(INDEX('Funding by District'!$F$6:$F$682,MATCH($B113,'Funding by District'!$D$6:$D$682,0),0),0)</f>
        <v>0</v>
      </c>
      <c r="D113" s="1">
        <v>16</v>
      </c>
      <c r="E113" s="54">
        <f t="shared" si="10"/>
        <v>0</v>
      </c>
      <c r="F113" s="54">
        <f t="shared" ref="F113:I113" si="26">E113*(1+F$96)</f>
        <v>0</v>
      </c>
      <c r="G113" s="54">
        <f t="shared" si="26"/>
        <v>0</v>
      </c>
      <c r="H113" s="54">
        <f t="shared" si="26"/>
        <v>0</v>
      </c>
      <c r="I113" s="54">
        <f t="shared" si="26"/>
        <v>0</v>
      </c>
      <c r="K113" s="3">
        <v>16</v>
      </c>
      <c r="L113" s="54">
        <f>'2) Enrollment Chart'!D101</f>
        <v>0</v>
      </c>
      <c r="M113" s="54">
        <f>'2) Enrollment Chart'!E101</f>
        <v>0</v>
      </c>
      <c r="N113" s="54">
        <f>'2) Enrollment Chart'!F101</f>
        <v>0</v>
      </c>
      <c r="O113" s="54">
        <f>'2) Enrollment Chart'!G101</f>
        <v>0</v>
      </c>
      <c r="P113" s="54">
        <f>'2) Enrollment Chart'!H101</f>
        <v>0</v>
      </c>
      <c r="Q113" s="54">
        <f t="shared" si="12"/>
        <v>0</v>
      </c>
      <c r="S113" s="1">
        <v>16</v>
      </c>
      <c r="T113" s="54">
        <f t="shared" si="5"/>
        <v>0</v>
      </c>
      <c r="U113" s="54">
        <f t="shared" si="6"/>
        <v>0</v>
      </c>
      <c r="V113" s="54">
        <f t="shared" si="7"/>
        <v>0</v>
      </c>
      <c r="W113" s="54">
        <f t="shared" si="8"/>
        <v>0</v>
      </c>
      <c r="X113" s="54">
        <f t="shared" si="9"/>
        <v>0</v>
      </c>
    </row>
    <row r="114" spans="1:24">
      <c r="A114" s="1">
        <v>17</v>
      </c>
      <c r="B114" s="1" t="str">
        <f>'2) Enrollment Chart'!C102</f>
        <v>Select from drop-down list →</v>
      </c>
      <c r="C114" s="785">
        <f>IFERROR(INDEX('Funding by District'!$F$6:$F$682,MATCH($B114,'Funding by District'!$D$6:$D$682,0),0),0)</f>
        <v>0</v>
      </c>
      <c r="D114" s="1">
        <v>17</v>
      </c>
      <c r="E114" s="54">
        <f t="shared" si="10"/>
        <v>0</v>
      </c>
      <c r="F114" s="54">
        <f t="shared" ref="F114:I114" si="27">E114*(1+F$96)</f>
        <v>0</v>
      </c>
      <c r="G114" s="54">
        <f t="shared" si="27"/>
        <v>0</v>
      </c>
      <c r="H114" s="54">
        <f t="shared" si="27"/>
        <v>0</v>
      </c>
      <c r="I114" s="54">
        <f t="shared" si="27"/>
        <v>0</v>
      </c>
      <c r="K114" s="3">
        <v>17</v>
      </c>
      <c r="L114" s="54">
        <f>'2) Enrollment Chart'!D102</f>
        <v>0</v>
      </c>
      <c r="M114" s="54">
        <f>'2) Enrollment Chart'!E102</f>
        <v>0</v>
      </c>
      <c r="N114" s="54">
        <f>'2) Enrollment Chart'!F102</f>
        <v>0</v>
      </c>
      <c r="O114" s="54">
        <f>'2) Enrollment Chart'!G102</f>
        <v>0</v>
      </c>
      <c r="P114" s="54">
        <f>'2) Enrollment Chart'!H102</f>
        <v>0</v>
      </c>
      <c r="Q114" s="54">
        <f t="shared" si="12"/>
        <v>0</v>
      </c>
      <c r="S114" s="1">
        <v>17</v>
      </c>
      <c r="T114" s="54">
        <f t="shared" si="5"/>
        <v>0</v>
      </c>
      <c r="U114" s="54">
        <f t="shared" si="6"/>
        <v>0</v>
      </c>
      <c r="V114" s="54">
        <f t="shared" si="7"/>
        <v>0</v>
      </c>
      <c r="W114" s="54">
        <f t="shared" si="8"/>
        <v>0</v>
      </c>
      <c r="X114" s="54">
        <f t="shared" si="9"/>
        <v>0</v>
      </c>
    </row>
    <row r="115" spans="1:24">
      <c r="A115" s="1">
        <v>18</v>
      </c>
      <c r="B115" s="1" t="str">
        <f>'2) Enrollment Chart'!C103</f>
        <v>Select from drop-down list →</v>
      </c>
      <c r="C115" s="785">
        <f>IFERROR(INDEX('Funding by District'!$F$6:$F$682,MATCH($B115,'Funding by District'!$D$6:$D$682,0),0),0)</f>
        <v>0</v>
      </c>
      <c r="D115" s="1">
        <v>18</v>
      </c>
      <c r="E115" s="54">
        <f t="shared" si="10"/>
        <v>0</v>
      </c>
      <c r="F115" s="54">
        <f t="shared" ref="F115:I115" si="28">E115*(1+F$96)</f>
        <v>0</v>
      </c>
      <c r="G115" s="54">
        <f t="shared" si="28"/>
        <v>0</v>
      </c>
      <c r="H115" s="54">
        <f t="shared" si="28"/>
        <v>0</v>
      </c>
      <c r="I115" s="54">
        <f t="shared" si="28"/>
        <v>0</v>
      </c>
      <c r="K115" s="3">
        <v>18</v>
      </c>
      <c r="L115" s="54">
        <f>'2) Enrollment Chart'!D103</f>
        <v>0</v>
      </c>
      <c r="M115" s="54">
        <f>'2) Enrollment Chart'!E103</f>
        <v>0</v>
      </c>
      <c r="N115" s="54">
        <f>'2) Enrollment Chart'!F103</f>
        <v>0</v>
      </c>
      <c r="O115" s="54">
        <f>'2) Enrollment Chart'!G103</f>
        <v>0</v>
      </c>
      <c r="P115" s="54">
        <f>'2) Enrollment Chart'!H103</f>
        <v>0</v>
      </c>
      <c r="Q115" s="54">
        <f t="shared" si="12"/>
        <v>0</v>
      </c>
      <c r="S115" s="1">
        <v>18</v>
      </c>
      <c r="T115" s="54">
        <f t="shared" si="5"/>
        <v>0</v>
      </c>
      <c r="U115" s="54">
        <f t="shared" si="6"/>
        <v>0</v>
      </c>
      <c r="V115" s="54">
        <f t="shared" si="7"/>
        <v>0</v>
      </c>
      <c r="W115" s="54">
        <f t="shared" si="8"/>
        <v>0</v>
      </c>
      <c r="X115" s="54">
        <f t="shared" si="9"/>
        <v>0</v>
      </c>
    </row>
    <row r="116" spans="1:24">
      <c r="A116" s="1">
        <v>19</v>
      </c>
      <c r="B116" s="1" t="str">
        <f>'2) Enrollment Chart'!C104</f>
        <v>Select from drop-down list →</v>
      </c>
      <c r="C116" s="785">
        <f>IFERROR(INDEX('Funding by District'!$F$6:$F$682,MATCH($B116,'Funding by District'!$D$6:$D$682,0),0),0)</f>
        <v>0</v>
      </c>
      <c r="D116" s="1">
        <v>19</v>
      </c>
      <c r="E116" s="54">
        <f t="shared" si="10"/>
        <v>0</v>
      </c>
      <c r="F116" s="54">
        <f t="shared" ref="F116:I116" si="29">E116*(1+F$96)</f>
        <v>0</v>
      </c>
      <c r="G116" s="54">
        <f t="shared" si="29"/>
        <v>0</v>
      </c>
      <c r="H116" s="54">
        <f t="shared" si="29"/>
        <v>0</v>
      </c>
      <c r="I116" s="54">
        <f t="shared" si="29"/>
        <v>0</v>
      </c>
      <c r="K116" s="3">
        <v>19</v>
      </c>
      <c r="L116" s="54">
        <f>'2) Enrollment Chart'!D104</f>
        <v>0</v>
      </c>
      <c r="M116" s="54">
        <f>'2) Enrollment Chart'!E104</f>
        <v>0</v>
      </c>
      <c r="N116" s="54">
        <f>'2) Enrollment Chart'!F104</f>
        <v>0</v>
      </c>
      <c r="O116" s="54">
        <f>'2) Enrollment Chart'!G104</f>
        <v>0</v>
      </c>
      <c r="P116" s="54">
        <f>'2) Enrollment Chart'!H104</f>
        <v>0</v>
      </c>
      <c r="Q116" s="54">
        <f t="shared" si="12"/>
        <v>0</v>
      </c>
      <c r="S116" s="1">
        <v>19</v>
      </c>
      <c r="T116" s="54">
        <f t="shared" si="5"/>
        <v>0</v>
      </c>
      <c r="U116" s="54">
        <f t="shared" si="6"/>
        <v>0</v>
      </c>
      <c r="V116" s="54">
        <f t="shared" si="7"/>
        <v>0</v>
      </c>
      <c r="W116" s="54">
        <f t="shared" si="8"/>
        <v>0</v>
      </c>
      <c r="X116" s="54">
        <f t="shared" si="9"/>
        <v>0</v>
      </c>
    </row>
    <row r="117" spans="1:24">
      <c r="A117" s="1">
        <v>20</v>
      </c>
      <c r="B117" s="1" t="str">
        <f>'2) Enrollment Chart'!C105</f>
        <v>Select from drop-down list →</v>
      </c>
      <c r="C117" s="785">
        <f>IFERROR(INDEX('Funding by District'!$F$6:$F$682,MATCH($B117,'Funding by District'!$D$6:$D$682,0),0),0)</f>
        <v>0</v>
      </c>
      <c r="D117" s="1">
        <v>20</v>
      </c>
      <c r="E117" s="54">
        <f t="shared" si="10"/>
        <v>0</v>
      </c>
      <c r="F117" s="54">
        <f t="shared" ref="F117:I117" si="30">E117*(1+F$96)</f>
        <v>0</v>
      </c>
      <c r="G117" s="54">
        <f t="shared" si="30"/>
        <v>0</v>
      </c>
      <c r="H117" s="54">
        <f t="shared" si="30"/>
        <v>0</v>
      </c>
      <c r="I117" s="54">
        <f t="shared" si="30"/>
        <v>0</v>
      </c>
      <c r="K117" s="3">
        <v>20</v>
      </c>
      <c r="L117" s="54">
        <f>'2) Enrollment Chart'!D105</f>
        <v>0</v>
      </c>
      <c r="M117" s="54">
        <f>'2) Enrollment Chart'!E105</f>
        <v>0</v>
      </c>
      <c r="N117" s="54">
        <f>'2) Enrollment Chart'!F105</f>
        <v>0</v>
      </c>
      <c r="O117" s="54">
        <f>'2) Enrollment Chart'!G105</f>
        <v>0</v>
      </c>
      <c r="P117" s="54">
        <f>'2) Enrollment Chart'!H105</f>
        <v>0</v>
      </c>
      <c r="Q117" s="54">
        <f t="shared" si="12"/>
        <v>0</v>
      </c>
      <c r="S117" s="1">
        <v>20</v>
      </c>
      <c r="T117" s="54">
        <f t="shared" si="5"/>
        <v>0</v>
      </c>
      <c r="U117" s="54">
        <f t="shared" si="6"/>
        <v>0</v>
      </c>
      <c r="V117" s="54">
        <f t="shared" si="7"/>
        <v>0</v>
      </c>
      <c r="W117" s="54">
        <f t="shared" si="8"/>
        <v>0</v>
      </c>
      <c r="X117" s="54">
        <f t="shared" si="9"/>
        <v>0</v>
      </c>
    </row>
    <row r="118" spans="1:24">
      <c r="A118" s="1">
        <v>21</v>
      </c>
      <c r="B118" s="1" t="str">
        <f>'2) Enrollment Chart'!C106</f>
        <v>Select from drop-down list →</v>
      </c>
      <c r="C118" s="785">
        <f>IFERROR(INDEX('Funding by District'!$F$6:$F$682,MATCH($B118,'Funding by District'!$D$6:$D$682,0),0),0)</f>
        <v>0</v>
      </c>
      <c r="D118" s="1">
        <v>21</v>
      </c>
      <c r="E118" s="54">
        <f t="shared" si="10"/>
        <v>0</v>
      </c>
      <c r="F118" s="54">
        <f t="shared" ref="F118:I118" si="31">E118*(1+F$96)</f>
        <v>0</v>
      </c>
      <c r="G118" s="54">
        <f t="shared" si="31"/>
        <v>0</v>
      </c>
      <c r="H118" s="54">
        <f t="shared" si="31"/>
        <v>0</v>
      </c>
      <c r="I118" s="54">
        <f t="shared" si="31"/>
        <v>0</v>
      </c>
      <c r="K118" s="3">
        <v>21</v>
      </c>
      <c r="L118" s="54">
        <f>'2) Enrollment Chart'!D106</f>
        <v>0</v>
      </c>
      <c r="M118" s="54">
        <f>'2) Enrollment Chart'!E106</f>
        <v>0</v>
      </c>
      <c r="N118" s="54">
        <f>'2) Enrollment Chart'!F106</f>
        <v>0</v>
      </c>
      <c r="O118" s="54">
        <f>'2) Enrollment Chart'!G106</f>
        <v>0</v>
      </c>
      <c r="P118" s="54">
        <f>'2) Enrollment Chart'!H106</f>
        <v>0</v>
      </c>
      <c r="Q118" s="54">
        <f t="shared" si="12"/>
        <v>0</v>
      </c>
      <c r="S118" s="1">
        <v>21</v>
      </c>
      <c r="T118" s="54">
        <f t="shared" si="5"/>
        <v>0</v>
      </c>
      <c r="U118" s="54">
        <f t="shared" si="6"/>
        <v>0</v>
      </c>
      <c r="V118" s="54">
        <f t="shared" si="7"/>
        <v>0</v>
      </c>
      <c r="W118" s="54">
        <f t="shared" si="8"/>
        <v>0</v>
      </c>
      <c r="X118" s="54">
        <f t="shared" si="9"/>
        <v>0</v>
      </c>
    </row>
    <row r="119" spans="1:24">
      <c r="A119" s="1">
        <v>22</v>
      </c>
      <c r="B119" s="1" t="str">
        <f>'2) Enrollment Chart'!C107</f>
        <v>Select from drop-down list →</v>
      </c>
      <c r="C119" s="785">
        <f>IFERROR(INDEX('Funding by District'!$F$6:$F$682,MATCH($B119,'Funding by District'!$D$6:$D$682,0),0),0)</f>
        <v>0</v>
      </c>
      <c r="D119" s="1">
        <v>22</v>
      </c>
      <c r="E119" s="54">
        <f t="shared" si="10"/>
        <v>0</v>
      </c>
      <c r="F119" s="54">
        <f t="shared" ref="F119:I119" si="32">E119*(1+F$96)</f>
        <v>0</v>
      </c>
      <c r="G119" s="54">
        <f t="shared" si="32"/>
        <v>0</v>
      </c>
      <c r="H119" s="54">
        <f t="shared" si="32"/>
        <v>0</v>
      </c>
      <c r="I119" s="54">
        <f t="shared" si="32"/>
        <v>0</v>
      </c>
      <c r="K119" s="3">
        <v>22</v>
      </c>
      <c r="L119" s="54">
        <f>'2) Enrollment Chart'!D107</f>
        <v>0</v>
      </c>
      <c r="M119" s="54">
        <f>'2) Enrollment Chart'!E107</f>
        <v>0</v>
      </c>
      <c r="N119" s="54">
        <f>'2) Enrollment Chart'!F107</f>
        <v>0</v>
      </c>
      <c r="O119" s="54">
        <f>'2) Enrollment Chart'!G107</f>
        <v>0</v>
      </c>
      <c r="P119" s="54">
        <f>'2) Enrollment Chart'!H107</f>
        <v>0</v>
      </c>
      <c r="Q119" s="54">
        <f t="shared" si="12"/>
        <v>0</v>
      </c>
      <c r="S119" s="1">
        <v>22</v>
      </c>
      <c r="T119" s="54">
        <f t="shared" si="5"/>
        <v>0</v>
      </c>
      <c r="U119" s="54">
        <f t="shared" si="6"/>
        <v>0</v>
      </c>
      <c r="V119" s="54">
        <f t="shared" si="7"/>
        <v>0</v>
      </c>
      <c r="W119" s="54">
        <f t="shared" si="8"/>
        <v>0</v>
      </c>
      <c r="X119" s="54">
        <f t="shared" si="9"/>
        <v>0</v>
      </c>
    </row>
    <row r="120" spans="1:24">
      <c r="A120" s="1">
        <v>23</v>
      </c>
      <c r="B120" s="1" t="str">
        <f>'2) Enrollment Chart'!C108</f>
        <v>Select from drop-down list →</v>
      </c>
      <c r="C120" s="785">
        <f>IFERROR(INDEX('Funding by District'!$F$6:$F$682,MATCH($B120,'Funding by District'!$D$6:$D$682,0),0),0)</f>
        <v>0</v>
      </c>
      <c r="D120" s="1">
        <v>23</v>
      </c>
      <c r="E120" s="54">
        <f t="shared" si="10"/>
        <v>0</v>
      </c>
      <c r="F120" s="54">
        <f t="shared" ref="F120:I120" si="33">E120*(1+F$96)</f>
        <v>0</v>
      </c>
      <c r="G120" s="54">
        <f t="shared" si="33"/>
        <v>0</v>
      </c>
      <c r="H120" s="54">
        <f t="shared" si="33"/>
        <v>0</v>
      </c>
      <c r="I120" s="54">
        <f t="shared" si="33"/>
        <v>0</v>
      </c>
      <c r="K120" s="3">
        <v>23</v>
      </c>
      <c r="L120" s="54">
        <f>'2) Enrollment Chart'!D108</f>
        <v>0</v>
      </c>
      <c r="M120" s="54">
        <f>'2) Enrollment Chart'!E108</f>
        <v>0</v>
      </c>
      <c r="N120" s="54">
        <f>'2) Enrollment Chart'!F108</f>
        <v>0</v>
      </c>
      <c r="O120" s="54">
        <f>'2) Enrollment Chart'!G108</f>
        <v>0</v>
      </c>
      <c r="P120" s="54">
        <f>'2) Enrollment Chart'!H108</f>
        <v>0</v>
      </c>
      <c r="Q120" s="54">
        <f t="shared" si="12"/>
        <v>0</v>
      </c>
      <c r="S120" s="1">
        <v>23</v>
      </c>
      <c r="T120" s="54">
        <f t="shared" si="5"/>
        <v>0</v>
      </c>
      <c r="U120" s="54">
        <f t="shared" si="6"/>
        <v>0</v>
      </c>
      <c r="V120" s="54">
        <f t="shared" si="7"/>
        <v>0</v>
      </c>
      <c r="W120" s="54">
        <f t="shared" si="8"/>
        <v>0</v>
      </c>
      <c r="X120" s="54">
        <f t="shared" si="9"/>
        <v>0</v>
      </c>
    </row>
    <row r="121" spans="1:24">
      <c r="A121" s="1">
        <v>24</v>
      </c>
      <c r="B121" s="1" t="str">
        <f>'2) Enrollment Chart'!C109</f>
        <v>Select from drop-down list →</v>
      </c>
      <c r="C121" s="785">
        <f>IFERROR(INDEX('Funding by District'!$F$6:$F$682,MATCH($B121,'Funding by District'!$D$6:$D$682,0),0),0)</f>
        <v>0</v>
      </c>
      <c r="D121" s="1">
        <v>24</v>
      </c>
      <c r="E121" s="54">
        <f t="shared" si="10"/>
        <v>0</v>
      </c>
      <c r="F121" s="54">
        <f t="shared" ref="F121:I121" si="34">E121*(1+F$96)</f>
        <v>0</v>
      </c>
      <c r="G121" s="54">
        <f t="shared" si="34"/>
        <v>0</v>
      </c>
      <c r="H121" s="54">
        <f t="shared" si="34"/>
        <v>0</v>
      </c>
      <c r="I121" s="54">
        <f t="shared" si="34"/>
        <v>0</v>
      </c>
      <c r="K121" s="3">
        <v>24</v>
      </c>
      <c r="L121" s="54">
        <f>'2) Enrollment Chart'!D109</f>
        <v>0</v>
      </c>
      <c r="M121" s="54">
        <f>'2) Enrollment Chart'!E109</f>
        <v>0</v>
      </c>
      <c r="N121" s="54">
        <f>'2) Enrollment Chart'!F109</f>
        <v>0</v>
      </c>
      <c r="O121" s="54">
        <f>'2) Enrollment Chart'!G109</f>
        <v>0</v>
      </c>
      <c r="P121" s="54">
        <f>'2) Enrollment Chart'!H109</f>
        <v>0</v>
      </c>
      <c r="Q121" s="54">
        <f t="shared" si="12"/>
        <v>0</v>
      </c>
      <c r="S121" s="1">
        <v>24</v>
      </c>
      <c r="T121" s="54">
        <f t="shared" si="5"/>
        <v>0</v>
      </c>
      <c r="U121" s="54">
        <f t="shared" si="6"/>
        <v>0</v>
      </c>
      <c r="V121" s="54">
        <f t="shared" si="7"/>
        <v>0</v>
      </c>
      <c r="W121" s="54">
        <f t="shared" si="8"/>
        <v>0</v>
      </c>
      <c r="X121" s="54">
        <f t="shared" si="9"/>
        <v>0</v>
      </c>
    </row>
    <row r="122" spans="1:24">
      <c r="A122" s="1">
        <v>25</v>
      </c>
      <c r="B122" s="1" t="str">
        <f>'2) Enrollment Chart'!C110</f>
        <v>Select from drop-down list →</v>
      </c>
      <c r="C122" s="785">
        <f>IFERROR(INDEX('Funding by District'!$F$6:$F$682,MATCH($B122,'Funding by District'!$D$6:$D$682,0),0),0)</f>
        <v>0</v>
      </c>
      <c r="D122" s="1">
        <v>25</v>
      </c>
      <c r="E122" s="54">
        <f t="shared" si="10"/>
        <v>0</v>
      </c>
      <c r="F122" s="54">
        <f t="shared" ref="F122:I122" si="35">E122*(1+F$96)</f>
        <v>0</v>
      </c>
      <c r="G122" s="54">
        <f t="shared" si="35"/>
        <v>0</v>
      </c>
      <c r="H122" s="54">
        <f t="shared" si="35"/>
        <v>0</v>
      </c>
      <c r="I122" s="54">
        <f t="shared" si="35"/>
        <v>0</v>
      </c>
      <c r="K122" s="3">
        <v>25</v>
      </c>
      <c r="L122" s="54">
        <f>'2) Enrollment Chart'!D110</f>
        <v>0</v>
      </c>
      <c r="M122" s="54">
        <f>'2) Enrollment Chart'!E110</f>
        <v>0</v>
      </c>
      <c r="N122" s="54">
        <f>'2) Enrollment Chart'!F110</f>
        <v>0</v>
      </c>
      <c r="O122" s="54">
        <f>'2) Enrollment Chart'!G110</f>
        <v>0</v>
      </c>
      <c r="P122" s="54">
        <f>'2) Enrollment Chart'!H110</f>
        <v>0</v>
      </c>
      <c r="Q122" s="54">
        <f t="shared" si="12"/>
        <v>0</v>
      </c>
      <c r="S122" s="1">
        <v>25</v>
      </c>
      <c r="T122" s="54">
        <f t="shared" si="5"/>
        <v>0</v>
      </c>
      <c r="U122" s="54">
        <f t="shared" si="6"/>
        <v>0</v>
      </c>
      <c r="V122" s="54">
        <f t="shared" si="7"/>
        <v>0</v>
      </c>
      <c r="W122" s="54">
        <f t="shared" si="8"/>
        <v>0</v>
      </c>
      <c r="X122" s="54">
        <f t="shared" si="9"/>
        <v>0</v>
      </c>
    </row>
    <row r="123" spans="1:24">
      <c r="A123" s="1">
        <v>26</v>
      </c>
      <c r="B123" s="1" t="str">
        <f>'2) Enrollment Chart'!C111</f>
        <v>Select from drop-down list →</v>
      </c>
      <c r="C123" s="785">
        <f>IFERROR(INDEX('Funding by District'!$F$6:$F$682,MATCH($B123,'Funding by District'!$D$6:$D$682,0),0),0)</f>
        <v>0</v>
      </c>
      <c r="D123" s="1">
        <v>26</v>
      </c>
      <c r="E123" s="54">
        <f t="shared" si="10"/>
        <v>0</v>
      </c>
      <c r="F123" s="54">
        <f t="shared" ref="F123:I123" si="36">E123*(1+F$96)</f>
        <v>0</v>
      </c>
      <c r="G123" s="54">
        <f t="shared" si="36"/>
        <v>0</v>
      </c>
      <c r="H123" s="54">
        <f t="shared" si="36"/>
        <v>0</v>
      </c>
      <c r="I123" s="54">
        <f t="shared" si="36"/>
        <v>0</v>
      </c>
      <c r="K123" s="3">
        <v>26</v>
      </c>
      <c r="L123" s="54">
        <f>'2) Enrollment Chart'!D111</f>
        <v>0</v>
      </c>
      <c r="M123" s="54">
        <f>'2) Enrollment Chart'!E111</f>
        <v>0</v>
      </c>
      <c r="N123" s="54">
        <f>'2) Enrollment Chart'!F111</f>
        <v>0</v>
      </c>
      <c r="O123" s="54">
        <f>'2) Enrollment Chart'!G111</f>
        <v>0</v>
      </c>
      <c r="P123" s="54">
        <f>'2) Enrollment Chart'!H111</f>
        <v>0</v>
      </c>
      <c r="Q123" s="54">
        <f t="shared" si="12"/>
        <v>0</v>
      </c>
      <c r="S123" s="1">
        <v>26</v>
      </c>
      <c r="T123" s="54">
        <f t="shared" si="5"/>
        <v>0</v>
      </c>
      <c r="U123" s="54">
        <f t="shared" si="6"/>
        <v>0</v>
      </c>
      <c r="V123" s="54">
        <f t="shared" si="7"/>
        <v>0</v>
      </c>
      <c r="W123" s="54">
        <f t="shared" si="8"/>
        <v>0</v>
      </c>
      <c r="X123" s="54">
        <f t="shared" si="9"/>
        <v>0</v>
      </c>
    </row>
    <row r="124" spans="1:24">
      <c r="A124" s="1">
        <v>27</v>
      </c>
      <c r="B124" s="1" t="str">
        <f>'2) Enrollment Chart'!C112</f>
        <v>Select from drop-down list →</v>
      </c>
      <c r="C124" s="785">
        <f>IFERROR(INDEX('Funding by District'!$F$6:$F$682,MATCH($B124,'Funding by District'!$D$6:$D$682,0),0),0)</f>
        <v>0</v>
      </c>
      <c r="D124" s="1">
        <v>27</v>
      </c>
      <c r="E124" s="54">
        <f t="shared" si="10"/>
        <v>0</v>
      </c>
      <c r="F124" s="54">
        <f t="shared" ref="F124:I124" si="37">E124*(1+F$96)</f>
        <v>0</v>
      </c>
      <c r="G124" s="54">
        <f t="shared" si="37"/>
        <v>0</v>
      </c>
      <c r="H124" s="54">
        <f t="shared" si="37"/>
        <v>0</v>
      </c>
      <c r="I124" s="54">
        <f t="shared" si="37"/>
        <v>0</v>
      </c>
      <c r="K124" s="3">
        <v>27</v>
      </c>
      <c r="L124" s="54">
        <f>'2) Enrollment Chart'!D112</f>
        <v>0</v>
      </c>
      <c r="M124" s="54">
        <f>'2) Enrollment Chart'!E112</f>
        <v>0</v>
      </c>
      <c r="N124" s="54">
        <f>'2) Enrollment Chart'!F112</f>
        <v>0</v>
      </c>
      <c r="O124" s="54">
        <f>'2) Enrollment Chart'!G112</f>
        <v>0</v>
      </c>
      <c r="P124" s="54">
        <f>'2) Enrollment Chart'!H112</f>
        <v>0</v>
      </c>
      <c r="Q124" s="54">
        <f t="shared" si="12"/>
        <v>0</v>
      </c>
      <c r="S124" s="1">
        <v>27</v>
      </c>
      <c r="T124" s="54">
        <f t="shared" si="5"/>
        <v>0</v>
      </c>
      <c r="U124" s="54">
        <f t="shared" si="6"/>
        <v>0</v>
      </c>
      <c r="V124" s="54">
        <f t="shared" si="7"/>
        <v>0</v>
      </c>
      <c r="W124" s="54">
        <f t="shared" si="8"/>
        <v>0</v>
      </c>
      <c r="X124" s="54">
        <f t="shared" si="9"/>
        <v>0</v>
      </c>
    </row>
    <row r="125" spans="1:24">
      <c r="A125" s="1">
        <v>28</v>
      </c>
      <c r="B125" s="1" t="str">
        <f>'2) Enrollment Chart'!C113</f>
        <v>Select from drop-down list →</v>
      </c>
      <c r="C125" s="785">
        <f>IFERROR(INDEX('Funding by District'!$F$6:$F$682,MATCH($B125,'Funding by District'!$D$6:$D$682,0),0),0)</f>
        <v>0</v>
      </c>
      <c r="D125" s="1">
        <v>28</v>
      </c>
      <c r="E125" s="54">
        <f t="shared" si="10"/>
        <v>0</v>
      </c>
      <c r="F125" s="54">
        <f t="shared" ref="F125:I125" si="38">E125*(1+F$96)</f>
        <v>0</v>
      </c>
      <c r="G125" s="54">
        <f t="shared" si="38"/>
        <v>0</v>
      </c>
      <c r="H125" s="54">
        <f t="shared" si="38"/>
        <v>0</v>
      </c>
      <c r="I125" s="54">
        <f t="shared" si="38"/>
        <v>0</v>
      </c>
      <c r="K125" s="3">
        <v>28</v>
      </c>
      <c r="L125" s="54">
        <f>'2) Enrollment Chart'!D113</f>
        <v>0</v>
      </c>
      <c r="M125" s="54">
        <f>'2) Enrollment Chart'!E113</f>
        <v>0</v>
      </c>
      <c r="N125" s="54">
        <f>'2) Enrollment Chart'!F113</f>
        <v>0</v>
      </c>
      <c r="O125" s="54">
        <f>'2) Enrollment Chart'!G113</f>
        <v>0</v>
      </c>
      <c r="P125" s="54">
        <f>'2) Enrollment Chart'!H113</f>
        <v>0</v>
      </c>
      <c r="Q125" s="54">
        <f t="shared" si="12"/>
        <v>0</v>
      </c>
      <c r="S125" s="1">
        <v>28</v>
      </c>
      <c r="T125" s="54">
        <f t="shared" si="5"/>
        <v>0</v>
      </c>
      <c r="U125" s="54">
        <f t="shared" si="6"/>
        <v>0</v>
      </c>
      <c r="V125" s="54">
        <f t="shared" si="7"/>
        <v>0</v>
      </c>
      <c r="W125" s="54">
        <f t="shared" si="8"/>
        <v>0</v>
      </c>
      <c r="X125" s="54">
        <f t="shared" si="9"/>
        <v>0</v>
      </c>
    </row>
    <row r="126" spans="1:24">
      <c r="A126" s="1">
        <v>29</v>
      </c>
      <c r="B126" s="1" t="str">
        <f>'2) Enrollment Chart'!C114</f>
        <v>Select from drop-down list →</v>
      </c>
      <c r="C126" s="785">
        <f>IFERROR(INDEX('Funding by District'!$F$6:$F$682,MATCH($B126,'Funding by District'!$D$6:$D$682,0),0),0)</f>
        <v>0</v>
      </c>
      <c r="D126" s="1">
        <v>29</v>
      </c>
      <c r="E126" s="54">
        <f t="shared" si="10"/>
        <v>0</v>
      </c>
      <c r="F126" s="54">
        <f t="shared" ref="F126:I126" si="39">E126*(1+F$96)</f>
        <v>0</v>
      </c>
      <c r="G126" s="54">
        <f t="shared" si="39"/>
        <v>0</v>
      </c>
      <c r="H126" s="54">
        <f t="shared" si="39"/>
        <v>0</v>
      </c>
      <c r="I126" s="54">
        <f t="shared" si="39"/>
        <v>0</v>
      </c>
      <c r="K126" s="3">
        <v>29</v>
      </c>
      <c r="L126" s="54">
        <f>'2) Enrollment Chart'!D114</f>
        <v>0</v>
      </c>
      <c r="M126" s="54">
        <f>'2) Enrollment Chart'!E114</f>
        <v>0</v>
      </c>
      <c r="N126" s="54">
        <f>'2) Enrollment Chart'!F114</f>
        <v>0</v>
      </c>
      <c r="O126" s="54">
        <f>'2) Enrollment Chart'!G114</f>
        <v>0</v>
      </c>
      <c r="P126" s="54">
        <f>'2) Enrollment Chart'!H114</f>
        <v>0</v>
      </c>
      <c r="Q126" s="54">
        <f t="shared" si="12"/>
        <v>0</v>
      </c>
      <c r="S126" s="1">
        <v>29</v>
      </c>
      <c r="T126" s="54">
        <f t="shared" si="5"/>
        <v>0</v>
      </c>
      <c r="U126" s="54">
        <f t="shared" si="6"/>
        <v>0</v>
      </c>
      <c r="V126" s="54">
        <f t="shared" si="7"/>
        <v>0</v>
      </c>
      <c r="W126" s="54">
        <f t="shared" si="8"/>
        <v>0</v>
      </c>
      <c r="X126" s="54">
        <f t="shared" si="9"/>
        <v>0</v>
      </c>
    </row>
    <row r="127" spans="1:24">
      <c r="A127" s="1">
        <v>30</v>
      </c>
      <c r="B127" s="1" t="str">
        <f>'2) Enrollment Chart'!C115</f>
        <v>Select from drop-down list →</v>
      </c>
      <c r="C127" s="785">
        <f>IFERROR(INDEX('Funding by District'!$F$6:$F$682,MATCH($B127,'Funding by District'!$D$6:$D$682,0),0),0)</f>
        <v>0</v>
      </c>
      <c r="D127" s="1">
        <v>30</v>
      </c>
      <c r="E127" s="54">
        <f t="shared" si="10"/>
        <v>0</v>
      </c>
      <c r="F127" s="54">
        <f t="shared" ref="F127:I127" si="40">E127*(1+F$96)</f>
        <v>0</v>
      </c>
      <c r="G127" s="54">
        <f t="shared" si="40"/>
        <v>0</v>
      </c>
      <c r="H127" s="54">
        <f t="shared" si="40"/>
        <v>0</v>
      </c>
      <c r="I127" s="54">
        <f t="shared" si="40"/>
        <v>0</v>
      </c>
      <c r="K127" s="3">
        <v>30</v>
      </c>
      <c r="L127" s="54">
        <f>'2) Enrollment Chart'!D115</f>
        <v>0</v>
      </c>
      <c r="M127" s="54">
        <f>'2) Enrollment Chart'!E115</f>
        <v>0</v>
      </c>
      <c r="N127" s="54">
        <f>'2) Enrollment Chart'!F115</f>
        <v>0</v>
      </c>
      <c r="O127" s="54">
        <f>'2) Enrollment Chart'!G115</f>
        <v>0</v>
      </c>
      <c r="P127" s="54">
        <f>'2) Enrollment Chart'!H115</f>
        <v>0</v>
      </c>
      <c r="Q127" s="54">
        <f t="shared" si="12"/>
        <v>0</v>
      </c>
      <c r="S127" s="1">
        <v>30</v>
      </c>
      <c r="T127" s="54">
        <f t="shared" si="5"/>
        <v>0</v>
      </c>
      <c r="U127" s="54">
        <f t="shared" si="6"/>
        <v>0</v>
      </c>
      <c r="V127" s="54">
        <f t="shared" si="7"/>
        <v>0</v>
      </c>
      <c r="W127" s="54">
        <f t="shared" si="8"/>
        <v>0</v>
      </c>
      <c r="X127" s="54">
        <f t="shared" si="9"/>
        <v>0</v>
      </c>
    </row>
    <row r="128" spans="1:24">
      <c r="A128" s="1">
        <v>31</v>
      </c>
      <c r="B128" s="1" t="str">
        <f>'2) Enrollment Chart'!C116</f>
        <v>Select from drop-down list →</v>
      </c>
      <c r="C128" s="785">
        <f>IFERROR(INDEX('Funding by District'!$F$6:$F$682,MATCH($B128,'Funding by District'!$D$6:$D$682,0),0),0)</f>
        <v>0</v>
      </c>
      <c r="D128" s="1">
        <v>31</v>
      </c>
      <c r="E128" s="54">
        <f t="shared" si="10"/>
        <v>0</v>
      </c>
      <c r="F128" s="54">
        <f t="shared" ref="F128:I128" si="41">E128*(1+F$96)</f>
        <v>0</v>
      </c>
      <c r="G128" s="54">
        <f t="shared" si="41"/>
        <v>0</v>
      </c>
      <c r="H128" s="54">
        <f t="shared" si="41"/>
        <v>0</v>
      </c>
      <c r="I128" s="54">
        <f t="shared" si="41"/>
        <v>0</v>
      </c>
      <c r="K128" s="3">
        <v>31</v>
      </c>
      <c r="L128" s="54">
        <f>'2) Enrollment Chart'!D116</f>
        <v>0</v>
      </c>
      <c r="M128" s="54">
        <f>'2) Enrollment Chart'!E116</f>
        <v>0</v>
      </c>
      <c r="N128" s="54">
        <f>'2) Enrollment Chart'!F116</f>
        <v>0</v>
      </c>
      <c r="O128" s="54">
        <f>'2) Enrollment Chart'!G116</f>
        <v>0</v>
      </c>
      <c r="P128" s="54">
        <f>'2) Enrollment Chart'!H116</f>
        <v>0</v>
      </c>
      <c r="Q128" s="54">
        <f t="shared" si="12"/>
        <v>0</v>
      </c>
      <c r="S128" s="1">
        <v>31</v>
      </c>
      <c r="T128" s="54">
        <f t="shared" si="5"/>
        <v>0</v>
      </c>
      <c r="U128" s="54">
        <f t="shared" si="6"/>
        <v>0</v>
      </c>
      <c r="V128" s="54">
        <f t="shared" si="7"/>
        <v>0</v>
      </c>
      <c r="W128" s="54">
        <f t="shared" si="8"/>
        <v>0</v>
      </c>
      <c r="X128" s="54">
        <f t="shared" si="9"/>
        <v>0</v>
      </c>
    </row>
    <row r="129" spans="1:24">
      <c r="A129" s="1">
        <v>32</v>
      </c>
      <c r="B129" s="1" t="str">
        <f>'2) Enrollment Chart'!C117</f>
        <v>Select from drop-down list →</v>
      </c>
      <c r="C129" s="785">
        <f>IFERROR(INDEX('Funding by District'!$F$6:$F$682,MATCH($B129,'Funding by District'!$D$6:$D$682,0),0),0)</f>
        <v>0</v>
      </c>
      <c r="D129" s="1">
        <v>32</v>
      </c>
      <c r="E129" s="54">
        <f t="shared" si="10"/>
        <v>0</v>
      </c>
      <c r="F129" s="54">
        <f t="shared" ref="F129:I129" si="42">E129*(1+F$96)</f>
        <v>0</v>
      </c>
      <c r="G129" s="54">
        <f t="shared" si="42"/>
        <v>0</v>
      </c>
      <c r="H129" s="54">
        <f t="shared" si="42"/>
        <v>0</v>
      </c>
      <c r="I129" s="54">
        <f t="shared" si="42"/>
        <v>0</v>
      </c>
      <c r="K129" s="3">
        <v>32</v>
      </c>
      <c r="L129" s="54">
        <f>'2) Enrollment Chart'!D117</f>
        <v>0</v>
      </c>
      <c r="M129" s="54">
        <f>'2) Enrollment Chart'!E117</f>
        <v>0</v>
      </c>
      <c r="N129" s="54">
        <f>'2) Enrollment Chart'!F117</f>
        <v>0</v>
      </c>
      <c r="O129" s="54">
        <f>'2) Enrollment Chart'!G117</f>
        <v>0</v>
      </c>
      <c r="P129" s="54">
        <f>'2) Enrollment Chart'!H117</f>
        <v>0</v>
      </c>
      <c r="Q129" s="54">
        <f t="shared" si="12"/>
        <v>0</v>
      </c>
      <c r="S129" s="1">
        <v>32</v>
      </c>
      <c r="T129" s="54">
        <f t="shared" si="5"/>
        <v>0</v>
      </c>
      <c r="U129" s="54">
        <f t="shared" si="6"/>
        <v>0</v>
      </c>
      <c r="V129" s="54">
        <f t="shared" si="7"/>
        <v>0</v>
      </c>
      <c r="W129" s="54">
        <f t="shared" si="8"/>
        <v>0</v>
      </c>
      <c r="X129" s="54">
        <f t="shared" si="9"/>
        <v>0</v>
      </c>
    </row>
    <row r="130" spans="1:24">
      <c r="A130" s="1">
        <v>33</v>
      </c>
      <c r="B130" s="1" t="str">
        <f>'2) Enrollment Chart'!C118</f>
        <v>Select from drop-down list →</v>
      </c>
      <c r="C130" s="785">
        <f>IFERROR(INDEX('Funding by District'!$F$6:$F$682,MATCH($B130,'Funding by District'!$D$6:$D$682,0),0),0)</f>
        <v>0</v>
      </c>
      <c r="D130" s="1">
        <v>33</v>
      </c>
      <c r="E130" s="54">
        <f t="shared" si="10"/>
        <v>0</v>
      </c>
      <c r="F130" s="54">
        <f t="shared" ref="F130:I130" si="43">E130*(1+F$96)</f>
        <v>0</v>
      </c>
      <c r="G130" s="54">
        <f t="shared" si="43"/>
        <v>0</v>
      </c>
      <c r="H130" s="54">
        <f t="shared" si="43"/>
        <v>0</v>
      </c>
      <c r="I130" s="54">
        <f t="shared" si="43"/>
        <v>0</v>
      </c>
      <c r="K130" s="3">
        <v>33</v>
      </c>
      <c r="L130" s="54">
        <f>'2) Enrollment Chart'!D118</f>
        <v>0</v>
      </c>
      <c r="M130" s="54">
        <f>'2) Enrollment Chart'!E118</f>
        <v>0</v>
      </c>
      <c r="N130" s="54">
        <f>'2) Enrollment Chart'!F118</f>
        <v>0</v>
      </c>
      <c r="O130" s="54">
        <f>'2) Enrollment Chart'!G118</f>
        <v>0</v>
      </c>
      <c r="P130" s="54">
        <f>'2) Enrollment Chart'!H118</f>
        <v>0</v>
      </c>
      <c r="Q130" s="54">
        <f t="shared" si="12"/>
        <v>0</v>
      </c>
      <c r="S130" s="1">
        <v>33</v>
      </c>
      <c r="T130" s="54">
        <f t="shared" ref="T130:T147" si="44">E130*L130</f>
        <v>0</v>
      </c>
      <c r="U130" s="54">
        <f t="shared" ref="U130:U147" si="45">F130*M130</f>
        <v>0</v>
      </c>
      <c r="V130" s="54">
        <f t="shared" ref="V130:V147" si="46">G130*N130</f>
        <v>0</v>
      </c>
      <c r="W130" s="54">
        <f t="shared" ref="W130:W147" si="47">H130*O130</f>
        <v>0</v>
      </c>
      <c r="X130" s="54">
        <f t="shared" ref="X130:X147" si="48">I130*P130</f>
        <v>0</v>
      </c>
    </row>
    <row r="131" spans="1:24">
      <c r="A131" s="1">
        <v>34</v>
      </c>
      <c r="B131" s="1" t="str">
        <f>'2) Enrollment Chart'!C119</f>
        <v>Select from drop-down list →</v>
      </c>
      <c r="C131" s="785">
        <f>IFERROR(INDEX('Funding by District'!$F$6:$F$682,MATCH($B131,'Funding by District'!$D$6:$D$682,0),0),0)</f>
        <v>0</v>
      </c>
      <c r="D131" s="1">
        <v>34</v>
      </c>
      <c r="E131" s="54">
        <f t="shared" si="10"/>
        <v>0</v>
      </c>
      <c r="F131" s="54">
        <f t="shared" ref="F131:I131" si="49">E131*(1+F$96)</f>
        <v>0</v>
      </c>
      <c r="G131" s="54">
        <f t="shared" si="49"/>
        <v>0</v>
      </c>
      <c r="H131" s="54">
        <f t="shared" si="49"/>
        <v>0</v>
      </c>
      <c r="I131" s="54">
        <f t="shared" si="49"/>
        <v>0</v>
      </c>
      <c r="K131" s="3">
        <v>34</v>
      </c>
      <c r="L131" s="54">
        <f>'2) Enrollment Chart'!D119</f>
        <v>0</v>
      </c>
      <c r="M131" s="54">
        <f>'2) Enrollment Chart'!E119</f>
        <v>0</v>
      </c>
      <c r="N131" s="54">
        <f>'2) Enrollment Chart'!F119</f>
        <v>0</v>
      </c>
      <c r="O131" s="54">
        <f>'2) Enrollment Chart'!G119</f>
        <v>0</v>
      </c>
      <c r="P131" s="54">
        <f>'2) Enrollment Chart'!H119</f>
        <v>0</v>
      </c>
      <c r="Q131" s="54">
        <f t="shared" si="12"/>
        <v>0</v>
      </c>
      <c r="S131" s="1">
        <v>34</v>
      </c>
      <c r="T131" s="54">
        <f t="shared" si="44"/>
        <v>0</v>
      </c>
      <c r="U131" s="54">
        <f t="shared" si="45"/>
        <v>0</v>
      </c>
      <c r="V131" s="54">
        <f t="shared" si="46"/>
        <v>0</v>
      </c>
      <c r="W131" s="54">
        <f t="shared" si="47"/>
        <v>0</v>
      </c>
      <c r="X131" s="54">
        <f t="shared" si="48"/>
        <v>0</v>
      </c>
    </row>
    <row r="132" spans="1:24">
      <c r="A132" s="1">
        <v>35</v>
      </c>
      <c r="B132" s="1" t="str">
        <f>'2) Enrollment Chart'!C120</f>
        <v>Select from drop-down list →</v>
      </c>
      <c r="C132" s="785">
        <f>IFERROR(INDEX('Funding by District'!$F$6:$F$682,MATCH($B132,'Funding by District'!$D$6:$D$682,0),0),0)</f>
        <v>0</v>
      </c>
      <c r="D132" s="1">
        <v>35</v>
      </c>
      <c r="E132" s="54">
        <f t="shared" si="10"/>
        <v>0</v>
      </c>
      <c r="F132" s="54">
        <f t="shared" ref="F132:I132" si="50">E132*(1+F$96)</f>
        <v>0</v>
      </c>
      <c r="G132" s="54">
        <f t="shared" si="50"/>
        <v>0</v>
      </c>
      <c r="H132" s="54">
        <f t="shared" si="50"/>
        <v>0</v>
      </c>
      <c r="I132" s="54">
        <f t="shared" si="50"/>
        <v>0</v>
      </c>
      <c r="K132" s="3">
        <v>35</v>
      </c>
      <c r="L132" s="54">
        <f>'2) Enrollment Chart'!D120</f>
        <v>0</v>
      </c>
      <c r="M132" s="54">
        <f>'2) Enrollment Chart'!E120</f>
        <v>0</v>
      </c>
      <c r="N132" s="54">
        <f>'2) Enrollment Chart'!F120</f>
        <v>0</v>
      </c>
      <c r="O132" s="54">
        <f>'2) Enrollment Chart'!G120</f>
        <v>0</v>
      </c>
      <c r="P132" s="54">
        <f>'2) Enrollment Chart'!H120</f>
        <v>0</v>
      </c>
      <c r="Q132" s="54">
        <f t="shared" si="12"/>
        <v>0</v>
      </c>
      <c r="S132" s="1">
        <v>35</v>
      </c>
      <c r="T132" s="54">
        <f t="shared" si="44"/>
        <v>0</v>
      </c>
      <c r="U132" s="54">
        <f t="shared" si="45"/>
        <v>0</v>
      </c>
      <c r="V132" s="54">
        <f t="shared" si="46"/>
        <v>0</v>
      </c>
      <c r="W132" s="54">
        <f t="shared" si="47"/>
        <v>0</v>
      </c>
      <c r="X132" s="54">
        <f t="shared" si="48"/>
        <v>0</v>
      </c>
    </row>
    <row r="133" spans="1:24">
      <c r="A133" s="1">
        <v>36</v>
      </c>
      <c r="B133" s="1" t="str">
        <f>'2) Enrollment Chart'!C121</f>
        <v>Select from drop-down list →</v>
      </c>
      <c r="C133" s="785">
        <f>IFERROR(INDEX('Funding by District'!$F$6:$F$682,MATCH($B133,'Funding by District'!$D$6:$D$682,0),0),0)</f>
        <v>0</v>
      </c>
      <c r="D133" s="1">
        <v>36</v>
      </c>
      <c r="E133" s="54">
        <f t="shared" si="10"/>
        <v>0</v>
      </c>
      <c r="F133" s="54">
        <f t="shared" ref="F133:I133" si="51">E133*(1+F$96)</f>
        <v>0</v>
      </c>
      <c r="G133" s="54">
        <f t="shared" si="51"/>
        <v>0</v>
      </c>
      <c r="H133" s="54">
        <f t="shared" si="51"/>
        <v>0</v>
      </c>
      <c r="I133" s="54">
        <f t="shared" si="51"/>
        <v>0</v>
      </c>
      <c r="K133" s="3">
        <v>36</v>
      </c>
      <c r="L133" s="54">
        <f>'2) Enrollment Chart'!D121</f>
        <v>0</v>
      </c>
      <c r="M133" s="54">
        <f>'2) Enrollment Chart'!E121</f>
        <v>0</v>
      </c>
      <c r="N133" s="54">
        <f>'2) Enrollment Chart'!F121</f>
        <v>0</v>
      </c>
      <c r="O133" s="54">
        <f>'2) Enrollment Chart'!G121</f>
        <v>0</v>
      </c>
      <c r="P133" s="54">
        <f>'2) Enrollment Chart'!H121</f>
        <v>0</v>
      </c>
      <c r="Q133" s="54">
        <f t="shared" si="12"/>
        <v>0</v>
      </c>
      <c r="S133" s="1">
        <v>36</v>
      </c>
      <c r="T133" s="54">
        <f t="shared" si="44"/>
        <v>0</v>
      </c>
      <c r="U133" s="54">
        <f t="shared" si="45"/>
        <v>0</v>
      </c>
      <c r="V133" s="54">
        <f t="shared" si="46"/>
        <v>0</v>
      </c>
      <c r="W133" s="54">
        <f t="shared" si="47"/>
        <v>0</v>
      </c>
      <c r="X133" s="54">
        <f t="shared" si="48"/>
        <v>0</v>
      </c>
    </row>
    <row r="134" spans="1:24">
      <c r="A134" s="1">
        <v>37</v>
      </c>
      <c r="B134" s="1" t="str">
        <f>'2) Enrollment Chart'!C122</f>
        <v>Select from drop-down list →</v>
      </c>
      <c r="C134" s="785">
        <f>IFERROR(INDEX('Funding by District'!$F$6:$F$682,MATCH($B134,'Funding by District'!$D$6:$D$682,0),0),0)</f>
        <v>0</v>
      </c>
      <c r="D134" s="1">
        <v>37</v>
      </c>
      <c r="E134" s="54">
        <f t="shared" si="10"/>
        <v>0</v>
      </c>
      <c r="F134" s="54">
        <f t="shared" ref="F134:I134" si="52">E134*(1+F$96)</f>
        <v>0</v>
      </c>
      <c r="G134" s="54">
        <f t="shared" si="52"/>
        <v>0</v>
      </c>
      <c r="H134" s="54">
        <f t="shared" si="52"/>
        <v>0</v>
      </c>
      <c r="I134" s="54">
        <f t="shared" si="52"/>
        <v>0</v>
      </c>
      <c r="K134" s="3">
        <v>37</v>
      </c>
      <c r="L134" s="54">
        <f>'2) Enrollment Chart'!D122</f>
        <v>0</v>
      </c>
      <c r="M134" s="54">
        <f>'2) Enrollment Chart'!E122</f>
        <v>0</v>
      </c>
      <c r="N134" s="54">
        <f>'2) Enrollment Chart'!F122</f>
        <v>0</v>
      </c>
      <c r="O134" s="54">
        <f>'2) Enrollment Chart'!G122</f>
        <v>0</v>
      </c>
      <c r="P134" s="54">
        <f>'2) Enrollment Chart'!H122</f>
        <v>0</v>
      </c>
      <c r="Q134" s="54">
        <f t="shared" si="12"/>
        <v>0</v>
      </c>
      <c r="S134" s="1">
        <v>37</v>
      </c>
      <c r="T134" s="54">
        <f t="shared" si="44"/>
        <v>0</v>
      </c>
      <c r="U134" s="54">
        <f t="shared" si="45"/>
        <v>0</v>
      </c>
      <c r="V134" s="54">
        <f t="shared" si="46"/>
        <v>0</v>
      </c>
      <c r="W134" s="54">
        <f t="shared" si="47"/>
        <v>0</v>
      </c>
      <c r="X134" s="54">
        <f t="shared" si="48"/>
        <v>0</v>
      </c>
    </row>
    <row r="135" spans="1:24">
      <c r="A135" s="1">
        <v>38</v>
      </c>
      <c r="B135" s="1" t="str">
        <f>'2) Enrollment Chart'!C123</f>
        <v>Select from drop-down list →</v>
      </c>
      <c r="C135" s="785">
        <f>IFERROR(INDEX('Funding by District'!$F$6:$F$682,MATCH($B135,'Funding by District'!$D$6:$D$682,0),0),0)</f>
        <v>0</v>
      </c>
      <c r="D135" s="1">
        <v>38</v>
      </c>
      <c r="E135" s="54">
        <f t="shared" si="10"/>
        <v>0</v>
      </c>
      <c r="F135" s="54">
        <f t="shared" ref="F135:I135" si="53">E135*(1+F$96)</f>
        <v>0</v>
      </c>
      <c r="G135" s="54">
        <f t="shared" si="53"/>
        <v>0</v>
      </c>
      <c r="H135" s="54">
        <f t="shared" si="53"/>
        <v>0</v>
      </c>
      <c r="I135" s="54">
        <f t="shared" si="53"/>
        <v>0</v>
      </c>
      <c r="K135" s="3">
        <v>38</v>
      </c>
      <c r="L135" s="54">
        <f>'2) Enrollment Chart'!D123</f>
        <v>0</v>
      </c>
      <c r="M135" s="54">
        <f>'2) Enrollment Chart'!E123</f>
        <v>0</v>
      </c>
      <c r="N135" s="54">
        <f>'2) Enrollment Chart'!F123</f>
        <v>0</v>
      </c>
      <c r="O135" s="54">
        <f>'2) Enrollment Chart'!G123</f>
        <v>0</v>
      </c>
      <c r="P135" s="54">
        <f>'2) Enrollment Chart'!H123</f>
        <v>0</v>
      </c>
      <c r="Q135" s="54">
        <f t="shared" si="12"/>
        <v>0</v>
      </c>
      <c r="S135" s="1">
        <v>38</v>
      </c>
      <c r="T135" s="54">
        <f t="shared" si="44"/>
        <v>0</v>
      </c>
      <c r="U135" s="54">
        <f t="shared" si="45"/>
        <v>0</v>
      </c>
      <c r="V135" s="54">
        <f t="shared" si="46"/>
        <v>0</v>
      </c>
      <c r="W135" s="54">
        <f t="shared" si="47"/>
        <v>0</v>
      </c>
      <c r="X135" s="54">
        <f t="shared" si="48"/>
        <v>0</v>
      </c>
    </row>
    <row r="136" spans="1:24">
      <c r="A136" s="1">
        <v>39</v>
      </c>
      <c r="B136" s="1" t="str">
        <f>'2) Enrollment Chart'!C124</f>
        <v>Select from drop-down list →</v>
      </c>
      <c r="C136" s="785">
        <f>IFERROR(INDEX('Funding by District'!$F$6:$F$682,MATCH($B136,'Funding by District'!$D$6:$D$682,0),0),0)</f>
        <v>0</v>
      </c>
      <c r="D136" s="1">
        <v>39</v>
      </c>
      <c r="E136" s="54">
        <f t="shared" si="10"/>
        <v>0</v>
      </c>
      <c r="F136" s="54">
        <f t="shared" ref="F136:I136" si="54">E136*(1+F$96)</f>
        <v>0</v>
      </c>
      <c r="G136" s="54">
        <f t="shared" si="54"/>
        <v>0</v>
      </c>
      <c r="H136" s="54">
        <f t="shared" si="54"/>
        <v>0</v>
      </c>
      <c r="I136" s="54">
        <f t="shared" si="54"/>
        <v>0</v>
      </c>
      <c r="K136" s="3">
        <v>39</v>
      </c>
      <c r="L136" s="54">
        <f>'2) Enrollment Chart'!D124</f>
        <v>0</v>
      </c>
      <c r="M136" s="54">
        <f>'2) Enrollment Chart'!E124</f>
        <v>0</v>
      </c>
      <c r="N136" s="54">
        <f>'2) Enrollment Chart'!F124</f>
        <v>0</v>
      </c>
      <c r="O136" s="54">
        <f>'2) Enrollment Chart'!G124</f>
        <v>0</v>
      </c>
      <c r="P136" s="54">
        <f>'2) Enrollment Chart'!H124</f>
        <v>0</v>
      </c>
      <c r="Q136" s="54">
        <f t="shared" si="12"/>
        <v>0</v>
      </c>
      <c r="S136" s="1">
        <v>39</v>
      </c>
      <c r="T136" s="54">
        <f t="shared" si="44"/>
        <v>0</v>
      </c>
      <c r="U136" s="54">
        <f t="shared" si="45"/>
        <v>0</v>
      </c>
      <c r="V136" s="54">
        <f t="shared" si="46"/>
        <v>0</v>
      </c>
      <c r="W136" s="54">
        <f t="shared" si="47"/>
        <v>0</v>
      </c>
      <c r="X136" s="54">
        <f t="shared" si="48"/>
        <v>0</v>
      </c>
    </row>
    <row r="137" spans="1:24">
      <c r="A137" s="1">
        <v>40</v>
      </c>
      <c r="B137" s="1" t="str">
        <f>'2) Enrollment Chart'!C125</f>
        <v>Select from drop-down list →</v>
      </c>
      <c r="C137" s="785">
        <f>IFERROR(INDEX('Funding by District'!$F$6:$F$682,MATCH($B137,'Funding by District'!$D$6:$D$682,0),0),0)</f>
        <v>0</v>
      </c>
      <c r="D137" s="1">
        <v>40</v>
      </c>
      <c r="E137" s="54">
        <f t="shared" si="10"/>
        <v>0</v>
      </c>
      <c r="F137" s="54">
        <f t="shared" ref="F137:I137" si="55">E137*(1+F$96)</f>
        <v>0</v>
      </c>
      <c r="G137" s="54">
        <f t="shared" si="55"/>
        <v>0</v>
      </c>
      <c r="H137" s="54">
        <f t="shared" si="55"/>
        <v>0</v>
      </c>
      <c r="I137" s="54">
        <f t="shared" si="55"/>
        <v>0</v>
      </c>
      <c r="K137" s="3">
        <v>40</v>
      </c>
      <c r="L137" s="54">
        <f>'2) Enrollment Chart'!D125</f>
        <v>0</v>
      </c>
      <c r="M137" s="54">
        <f>'2) Enrollment Chart'!E125</f>
        <v>0</v>
      </c>
      <c r="N137" s="54">
        <f>'2) Enrollment Chart'!F125</f>
        <v>0</v>
      </c>
      <c r="O137" s="54">
        <f>'2) Enrollment Chart'!G125</f>
        <v>0</v>
      </c>
      <c r="P137" s="54">
        <f>'2) Enrollment Chart'!H125</f>
        <v>0</v>
      </c>
      <c r="Q137" s="54">
        <f t="shared" si="12"/>
        <v>0</v>
      </c>
      <c r="S137" s="1">
        <v>40</v>
      </c>
      <c r="T137" s="54">
        <f t="shared" si="44"/>
        <v>0</v>
      </c>
      <c r="U137" s="54">
        <f t="shared" si="45"/>
        <v>0</v>
      </c>
      <c r="V137" s="54">
        <f t="shared" si="46"/>
        <v>0</v>
      </c>
      <c r="W137" s="54">
        <f t="shared" si="47"/>
        <v>0</v>
      </c>
      <c r="X137" s="54">
        <f t="shared" si="48"/>
        <v>0</v>
      </c>
    </row>
    <row r="138" spans="1:24">
      <c r="A138" s="1">
        <v>41</v>
      </c>
      <c r="B138" s="1" t="str">
        <f>'2) Enrollment Chart'!C126</f>
        <v>Select from drop-down list →</v>
      </c>
      <c r="C138" s="785">
        <f>IFERROR(INDEX('Funding by District'!$F$6:$F$682,MATCH($B138,'Funding by District'!$D$6:$D$682,0),0),0)</f>
        <v>0</v>
      </c>
      <c r="D138" s="1">
        <v>41</v>
      </c>
      <c r="E138" s="54">
        <f t="shared" si="10"/>
        <v>0</v>
      </c>
      <c r="F138" s="54">
        <f t="shared" ref="F138:I138" si="56">E138*(1+F$96)</f>
        <v>0</v>
      </c>
      <c r="G138" s="54">
        <f t="shared" si="56"/>
        <v>0</v>
      </c>
      <c r="H138" s="54">
        <f t="shared" si="56"/>
        <v>0</v>
      </c>
      <c r="I138" s="54">
        <f t="shared" si="56"/>
        <v>0</v>
      </c>
      <c r="K138" s="3">
        <v>41</v>
      </c>
      <c r="L138" s="54">
        <f>'2) Enrollment Chart'!D126</f>
        <v>0</v>
      </c>
      <c r="M138" s="54">
        <f>'2) Enrollment Chart'!E126</f>
        <v>0</v>
      </c>
      <c r="N138" s="54">
        <f>'2) Enrollment Chart'!F126</f>
        <v>0</v>
      </c>
      <c r="O138" s="54">
        <f>'2) Enrollment Chart'!G126</f>
        <v>0</v>
      </c>
      <c r="P138" s="54">
        <f>'2) Enrollment Chart'!H126</f>
        <v>0</v>
      </c>
      <c r="Q138" s="54">
        <f t="shared" si="12"/>
        <v>0</v>
      </c>
      <c r="S138" s="1">
        <v>41</v>
      </c>
      <c r="T138" s="54">
        <f t="shared" si="44"/>
        <v>0</v>
      </c>
      <c r="U138" s="54">
        <f t="shared" si="45"/>
        <v>0</v>
      </c>
      <c r="V138" s="54">
        <f t="shared" si="46"/>
        <v>0</v>
      </c>
      <c r="W138" s="54">
        <f t="shared" si="47"/>
        <v>0</v>
      </c>
      <c r="X138" s="54">
        <f t="shared" si="48"/>
        <v>0</v>
      </c>
    </row>
    <row r="139" spans="1:24">
      <c r="A139" s="1">
        <v>42</v>
      </c>
      <c r="B139" s="1" t="str">
        <f>'2) Enrollment Chart'!C127</f>
        <v>Select from drop-down list →</v>
      </c>
      <c r="C139" s="785">
        <f>IFERROR(INDEX('Funding by District'!$F$6:$F$682,MATCH($B139,'Funding by District'!$D$6:$D$682,0),0),0)</f>
        <v>0</v>
      </c>
      <c r="D139" s="1">
        <v>42</v>
      </c>
      <c r="E139" s="54">
        <f t="shared" si="10"/>
        <v>0</v>
      </c>
      <c r="F139" s="54">
        <f t="shared" ref="F139:I139" si="57">E139*(1+F$96)</f>
        <v>0</v>
      </c>
      <c r="G139" s="54">
        <f t="shared" si="57"/>
        <v>0</v>
      </c>
      <c r="H139" s="54">
        <f t="shared" si="57"/>
        <v>0</v>
      </c>
      <c r="I139" s="54">
        <f t="shared" si="57"/>
        <v>0</v>
      </c>
      <c r="K139" s="3">
        <v>42</v>
      </c>
      <c r="L139" s="54">
        <f>'2) Enrollment Chart'!D127</f>
        <v>0</v>
      </c>
      <c r="M139" s="54">
        <f>'2) Enrollment Chart'!E127</f>
        <v>0</v>
      </c>
      <c r="N139" s="54">
        <f>'2) Enrollment Chart'!F127</f>
        <v>0</v>
      </c>
      <c r="O139" s="54">
        <f>'2) Enrollment Chart'!G127</f>
        <v>0</v>
      </c>
      <c r="P139" s="54">
        <f>'2) Enrollment Chart'!H127</f>
        <v>0</v>
      </c>
      <c r="Q139" s="54">
        <f t="shared" si="12"/>
        <v>0</v>
      </c>
      <c r="S139" s="1">
        <v>42</v>
      </c>
      <c r="T139" s="54">
        <f t="shared" si="44"/>
        <v>0</v>
      </c>
      <c r="U139" s="54">
        <f t="shared" si="45"/>
        <v>0</v>
      </c>
      <c r="V139" s="54">
        <f t="shared" si="46"/>
        <v>0</v>
      </c>
      <c r="W139" s="54">
        <f t="shared" si="47"/>
        <v>0</v>
      </c>
      <c r="X139" s="54">
        <f t="shared" si="48"/>
        <v>0</v>
      </c>
    </row>
    <row r="140" spans="1:24">
      <c r="A140" s="1">
        <v>43</v>
      </c>
      <c r="B140" s="1" t="str">
        <f>'2) Enrollment Chart'!C128</f>
        <v>Select from drop-down list →</v>
      </c>
      <c r="C140" s="785">
        <f>IFERROR(INDEX('Funding by District'!$F$6:$F$682,MATCH($B140,'Funding by District'!$D$6:$D$682,0),0),0)</f>
        <v>0</v>
      </c>
      <c r="D140" s="1">
        <v>43</v>
      </c>
      <c r="E140" s="54">
        <f t="shared" si="10"/>
        <v>0</v>
      </c>
      <c r="F140" s="54">
        <f t="shared" ref="F140:I140" si="58">E140*(1+F$96)</f>
        <v>0</v>
      </c>
      <c r="G140" s="54">
        <f t="shared" si="58"/>
        <v>0</v>
      </c>
      <c r="H140" s="54">
        <f t="shared" si="58"/>
        <v>0</v>
      </c>
      <c r="I140" s="54">
        <f t="shared" si="58"/>
        <v>0</v>
      </c>
      <c r="K140" s="3">
        <v>43</v>
      </c>
      <c r="L140" s="54">
        <f>'2) Enrollment Chart'!D128</f>
        <v>0</v>
      </c>
      <c r="M140" s="54">
        <f>'2) Enrollment Chart'!E128</f>
        <v>0</v>
      </c>
      <c r="N140" s="54">
        <f>'2) Enrollment Chart'!F128</f>
        <v>0</v>
      </c>
      <c r="O140" s="54">
        <f>'2) Enrollment Chart'!G128</f>
        <v>0</v>
      </c>
      <c r="P140" s="54">
        <f>'2) Enrollment Chart'!H128</f>
        <v>0</v>
      </c>
      <c r="Q140" s="54">
        <f t="shared" si="12"/>
        <v>0</v>
      </c>
      <c r="S140" s="1">
        <v>43</v>
      </c>
      <c r="T140" s="54">
        <f t="shared" si="44"/>
        <v>0</v>
      </c>
      <c r="U140" s="54">
        <f t="shared" si="45"/>
        <v>0</v>
      </c>
      <c r="V140" s="54">
        <f t="shared" si="46"/>
        <v>0</v>
      </c>
      <c r="W140" s="54">
        <f t="shared" si="47"/>
        <v>0</v>
      </c>
      <c r="X140" s="54">
        <f t="shared" si="48"/>
        <v>0</v>
      </c>
    </row>
    <row r="141" spans="1:24">
      <c r="A141" s="1">
        <v>44</v>
      </c>
      <c r="B141" s="1" t="str">
        <f>'2) Enrollment Chart'!C129</f>
        <v>Select from drop-down list →</v>
      </c>
      <c r="C141" s="785">
        <f>IFERROR(INDEX('Funding by District'!$F$6:$F$682,MATCH($B141,'Funding by District'!$D$6:$D$682,0),0),0)</f>
        <v>0</v>
      </c>
      <c r="D141" s="1">
        <v>44</v>
      </c>
      <c r="E141" s="54">
        <f t="shared" si="10"/>
        <v>0</v>
      </c>
      <c r="F141" s="54">
        <f t="shared" ref="F141:I141" si="59">E141*(1+F$96)</f>
        <v>0</v>
      </c>
      <c r="G141" s="54">
        <f t="shared" si="59"/>
        <v>0</v>
      </c>
      <c r="H141" s="54">
        <f t="shared" si="59"/>
        <v>0</v>
      </c>
      <c r="I141" s="54">
        <f t="shared" si="59"/>
        <v>0</v>
      </c>
      <c r="K141" s="3">
        <v>44</v>
      </c>
      <c r="L141" s="54">
        <f>'2) Enrollment Chart'!D129</f>
        <v>0</v>
      </c>
      <c r="M141" s="54">
        <f>'2) Enrollment Chart'!E129</f>
        <v>0</v>
      </c>
      <c r="N141" s="54">
        <f>'2) Enrollment Chart'!F129</f>
        <v>0</v>
      </c>
      <c r="O141" s="54">
        <f>'2) Enrollment Chart'!G129</f>
        <v>0</v>
      </c>
      <c r="P141" s="54">
        <f>'2) Enrollment Chart'!H129</f>
        <v>0</v>
      </c>
      <c r="Q141" s="54">
        <f t="shared" si="12"/>
        <v>0</v>
      </c>
      <c r="S141" s="1">
        <v>44</v>
      </c>
      <c r="T141" s="54">
        <f t="shared" si="44"/>
        <v>0</v>
      </c>
      <c r="U141" s="54">
        <f t="shared" si="45"/>
        <v>0</v>
      </c>
      <c r="V141" s="54">
        <f t="shared" si="46"/>
        <v>0</v>
      </c>
      <c r="W141" s="54">
        <f t="shared" si="47"/>
        <v>0</v>
      </c>
      <c r="X141" s="54">
        <f t="shared" si="48"/>
        <v>0</v>
      </c>
    </row>
    <row r="142" spans="1:24">
      <c r="A142" s="1">
        <v>45</v>
      </c>
      <c r="B142" s="1" t="str">
        <f>'2) Enrollment Chart'!C130</f>
        <v>Select from drop-down list →</v>
      </c>
      <c r="C142" s="785">
        <f>IFERROR(INDEX('Funding by District'!$F$6:$F$682,MATCH($B142,'Funding by District'!$D$6:$D$682,0),0),0)</f>
        <v>0</v>
      </c>
      <c r="D142" s="1">
        <v>45</v>
      </c>
      <c r="E142" s="54">
        <f t="shared" si="10"/>
        <v>0</v>
      </c>
      <c r="F142" s="54">
        <f t="shared" ref="F142:I142" si="60">E142*(1+F$96)</f>
        <v>0</v>
      </c>
      <c r="G142" s="54">
        <f t="shared" si="60"/>
        <v>0</v>
      </c>
      <c r="H142" s="54">
        <f t="shared" si="60"/>
        <v>0</v>
      </c>
      <c r="I142" s="54">
        <f t="shared" si="60"/>
        <v>0</v>
      </c>
      <c r="K142" s="3">
        <v>45</v>
      </c>
      <c r="L142" s="54">
        <f>'2) Enrollment Chart'!D130</f>
        <v>0</v>
      </c>
      <c r="M142" s="54">
        <f>'2) Enrollment Chart'!E130</f>
        <v>0</v>
      </c>
      <c r="N142" s="54">
        <f>'2) Enrollment Chart'!F130</f>
        <v>0</v>
      </c>
      <c r="O142" s="54">
        <f>'2) Enrollment Chart'!G130</f>
        <v>0</v>
      </c>
      <c r="P142" s="54">
        <f>'2) Enrollment Chart'!H130</f>
        <v>0</v>
      </c>
      <c r="Q142" s="54">
        <f t="shared" si="12"/>
        <v>0</v>
      </c>
      <c r="S142" s="1">
        <v>45</v>
      </c>
      <c r="T142" s="54">
        <f t="shared" si="44"/>
        <v>0</v>
      </c>
      <c r="U142" s="54">
        <f t="shared" si="45"/>
        <v>0</v>
      </c>
      <c r="V142" s="54">
        <f t="shared" si="46"/>
        <v>0</v>
      </c>
      <c r="W142" s="54">
        <f t="shared" si="47"/>
        <v>0</v>
      </c>
      <c r="X142" s="54">
        <f t="shared" si="48"/>
        <v>0</v>
      </c>
    </row>
    <row r="143" spans="1:24">
      <c r="A143" s="1">
        <v>46</v>
      </c>
      <c r="B143" s="1" t="str">
        <f>'2) Enrollment Chart'!C131</f>
        <v>Select from drop-down list →</v>
      </c>
      <c r="C143" s="785">
        <f>IFERROR(INDEX('Funding by District'!$F$6:$F$682,MATCH($B143,'Funding by District'!$D$6:$D$682,0),0),0)</f>
        <v>0</v>
      </c>
      <c r="D143" s="1">
        <v>46</v>
      </c>
      <c r="E143" s="54">
        <f t="shared" si="10"/>
        <v>0</v>
      </c>
      <c r="F143" s="54">
        <f t="shared" ref="F143:I143" si="61">E143*(1+F$96)</f>
        <v>0</v>
      </c>
      <c r="G143" s="54">
        <f t="shared" si="61"/>
        <v>0</v>
      </c>
      <c r="H143" s="54">
        <f t="shared" si="61"/>
        <v>0</v>
      </c>
      <c r="I143" s="54">
        <f t="shared" si="61"/>
        <v>0</v>
      </c>
      <c r="K143" s="3">
        <v>46</v>
      </c>
      <c r="L143" s="54">
        <f>'2) Enrollment Chart'!D131</f>
        <v>0</v>
      </c>
      <c r="M143" s="54">
        <f>'2) Enrollment Chart'!E131</f>
        <v>0</v>
      </c>
      <c r="N143" s="54">
        <f>'2) Enrollment Chart'!F131</f>
        <v>0</v>
      </c>
      <c r="O143" s="54">
        <f>'2) Enrollment Chart'!G131</f>
        <v>0</v>
      </c>
      <c r="P143" s="54">
        <f>'2) Enrollment Chart'!H131</f>
        <v>0</v>
      </c>
      <c r="Q143" s="54">
        <f t="shared" si="12"/>
        <v>0</v>
      </c>
      <c r="S143" s="1">
        <v>46</v>
      </c>
      <c r="T143" s="54">
        <f t="shared" si="44"/>
        <v>0</v>
      </c>
      <c r="U143" s="54">
        <f t="shared" si="45"/>
        <v>0</v>
      </c>
      <c r="V143" s="54">
        <f t="shared" si="46"/>
        <v>0</v>
      </c>
      <c r="W143" s="54">
        <f t="shared" si="47"/>
        <v>0</v>
      </c>
      <c r="X143" s="54">
        <f t="shared" si="48"/>
        <v>0</v>
      </c>
    </row>
    <row r="144" spans="1:24">
      <c r="A144" s="1">
        <v>47</v>
      </c>
      <c r="B144" s="1" t="str">
        <f>'2) Enrollment Chart'!C132</f>
        <v>Select from drop-down list →</v>
      </c>
      <c r="C144" s="785">
        <f>IFERROR(INDEX('Funding by District'!$F$6:$F$682,MATCH($B144,'Funding by District'!$D$6:$D$682,0),0),0)</f>
        <v>0</v>
      </c>
      <c r="D144" s="1">
        <v>47</v>
      </c>
      <c r="E144" s="54">
        <f t="shared" si="10"/>
        <v>0</v>
      </c>
      <c r="F144" s="54">
        <f t="shared" ref="F144:I144" si="62">E144*(1+F$96)</f>
        <v>0</v>
      </c>
      <c r="G144" s="54">
        <f t="shared" si="62"/>
        <v>0</v>
      </c>
      <c r="H144" s="54">
        <f t="shared" si="62"/>
        <v>0</v>
      </c>
      <c r="I144" s="54">
        <f t="shared" si="62"/>
        <v>0</v>
      </c>
      <c r="K144" s="3">
        <v>47</v>
      </c>
      <c r="L144" s="54">
        <f>'2) Enrollment Chart'!D132</f>
        <v>0</v>
      </c>
      <c r="M144" s="54">
        <f>'2) Enrollment Chart'!E132</f>
        <v>0</v>
      </c>
      <c r="N144" s="54">
        <f>'2) Enrollment Chart'!F132</f>
        <v>0</v>
      </c>
      <c r="O144" s="54">
        <f>'2) Enrollment Chart'!G132</f>
        <v>0</v>
      </c>
      <c r="P144" s="54">
        <f>'2) Enrollment Chart'!H132</f>
        <v>0</v>
      </c>
      <c r="Q144" s="54">
        <f t="shared" si="12"/>
        <v>0</v>
      </c>
      <c r="S144" s="1">
        <v>47</v>
      </c>
      <c r="T144" s="54">
        <f t="shared" si="44"/>
        <v>0</v>
      </c>
      <c r="U144" s="54">
        <f t="shared" si="45"/>
        <v>0</v>
      </c>
      <c r="V144" s="54">
        <f t="shared" si="46"/>
        <v>0</v>
      </c>
      <c r="W144" s="54">
        <f t="shared" si="47"/>
        <v>0</v>
      </c>
      <c r="X144" s="54">
        <f t="shared" si="48"/>
        <v>0</v>
      </c>
    </row>
    <row r="145" spans="1:34">
      <c r="A145" s="1">
        <v>48</v>
      </c>
      <c r="B145" s="1" t="str">
        <f>'2) Enrollment Chart'!C133</f>
        <v>Select from drop-down list →</v>
      </c>
      <c r="C145" s="785">
        <f>IFERROR(INDEX('Funding by District'!$F$6:$F$682,MATCH($B145,'Funding by District'!$D$6:$D$682,0),0),0)</f>
        <v>0</v>
      </c>
      <c r="D145" s="1">
        <v>48</v>
      </c>
      <c r="E145" s="54">
        <f t="shared" si="10"/>
        <v>0</v>
      </c>
      <c r="F145" s="54">
        <f t="shared" ref="F145:I145" si="63">E145*(1+F$96)</f>
        <v>0</v>
      </c>
      <c r="G145" s="54">
        <f t="shared" si="63"/>
        <v>0</v>
      </c>
      <c r="H145" s="54">
        <f t="shared" si="63"/>
        <v>0</v>
      </c>
      <c r="I145" s="54">
        <f t="shared" si="63"/>
        <v>0</v>
      </c>
      <c r="K145" s="3">
        <v>48</v>
      </c>
      <c r="L145" s="54">
        <f>'2) Enrollment Chart'!D133</f>
        <v>0</v>
      </c>
      <c r="M145" s="54">
        <f>'2) Enrollment Chart'!E133</f>
        <v>0</v>
      </c>
      <c r="N145" s="54">
        <f>'2) Enrollment Chart'!F133</f>
        <v>0</v>
      </c>
      <c r="O145" s="54">
        <f>'2) Enrollment Chart'!G133</f>
        <v>0</v>
      </c>
      <c r="P145" s="54">
        <f>'2) Enrollment Chart'!H133</f>
        <v>0</v>
      </c>
      <c r="Q145" s="54">
        <f t="shared" si="12"/>
        <v>0</v>
      </c>
      <c r="S145" s="1">
        <v>48</v>
      </c>
      <c r="T145" s="54">
        <f t="shared" si="44"/>
        <v>0</v>
      </c>
      <c r="U145" s="54">
        <f t="shared" si="45"/>
        <v>0</v>
      </c>
      <c r="V145" s="54">
        <f t="shared" si="46"/>
        <v>0</v>
      </c>
      <c r="W145" s="54">
        <f t="shared" si="47"/>
        <v>0</v>
      </c>
      <c r="X145" s="54">
        <f t="shared" si="48"/>
        <v>0</v>
      </c>
    </row>
    <row r="146" spans="1:34">
      <c r="A146" s="1">
        <v>49</v>
      </c>
      <c r="B146" s="1" t="str">
        <f>'2) Enrollment Chart'!C134</f>
        <v>Select from drop-down list →</v>
      </c>
      <c r="C146" s="785">
        <f>IFERROR(INDEX('Funding by District'!$F$6:$F$682,MATCH($B146,'Funding by District'!$D$6:$D$682,0),0),0)</f>
        <v>0</v>
      </c>
      <c r="D146" s="1">
        <v>49</v>
      </c>
      <c r="E146" s="54">
        <f t="shared" si="10"/>
        <v>0</v>
      </c>
      <c r="F146" s="54">
        <f t="shared" ref="F146:I147" si="64">E146*(1+F$96)</f>
        <v>0</v>
      </c>
      <c r="G146" s="54">
        <f t="shared" si="64"/>
        <v>0</v>
      </c>
      <c r="H146" s="54">
        <f t="shared" si="64"/>
        <v>0</v>
      </c>
      <c r="I146" s="54">
        <f t="shared" si="64"/>
        <v>0</v>
      </c>
      <c r="K146" s="3">
        <v>49</v>
      </c>
      <c r="L146" s="54">
        <f>'2) Enrollment Chart'!D134</f>
        <v>0</v>
      </c>
      <c r="M146" s="54">
        <f>'2) Enrollment Chart'!E134</f>
        <v>0</v>
      </c>
      <c r="N146" s="54">
        <f>'2) Enrollment Chart'!F134</f>
        <v>0</v>
      </c>
      <c r="O146" s="54">
        <f>'2) Enrollment Chart'!G134</f>
        <v>0</v>
      </c>
      <c r="P146" s="54">
        <f>'2) Enrollment Chart'!H134</f>
        <v>0</v>
      </c>
      <c r="Q146" s="54">
        <f t="shared" si="12"/>
        <v>0</v>
      </c>
      <c r="S146" s="1">
        <v>49</v>
      </c>
      <c r="T146" s="54">
        <f t="shared" si="44"/>
        <v>0</v>
      </c>
      <c r="U146" s="54">
        <f t="shared" si="45"/>
        <v>0</v>
      </c>
      <c r="V146" s="54">
        <f t="shared" si="46"/>
        <v>0</v>
      </c>
      <c r="W146" s="54">
        <f t="shared" si="47"/>
        <v>0</v>
      </c>
      <c r="X146" s="54">
        <f t="shared" si="48"/>
        <v>0</v>
      </c>
    </row>
    <row r="147" spans="1:34">
      <c r="A147" s="1">
        <v>50</v>
      </c>
      <c r="B147" s="1" t="str">
        <f>'2) Enrollment Chart'!C135</f>
        <v>Select from drop-down list →</v>
      </c>
      <c r="C147" s="785">
        <f>IFERROR(INDEX('Funding by District'!$F$6:$F$682,MATCH($B147,'Funding by District'!$D$6:$D$682,0),0),0)</f>
        <v>0</v>
      </c>
      <c r="D147" s="1">
        <v>50</v>
      </c>
      <c r="E147" s="54">
        <f t="shared" si="10"/>
        <v>0</v>
      </c>
      <c r="F147" s="54">
        <f t="shared" si="64"/>
        <v>0</v>
      </c>
      <c r="G147" s="54">
        <f t="shared" si="64"/>
        <v>0</v>
      </c>
      <c r="H147" s="54">
        <f t="shared" si="64"/>
        <v>0</v>
      </c>
      <c r="I147" s="54">
        <f t="shared" si="64"/>
        <v>0</v>
      </c>
      <c r="K147" s="3">
        <v>50</v>
      </c>
      <c r="L147" s="54">
        <f>'2) Enrollment Chart'!D135</f>
        <v>0</v>
      </c>
      <c r="M147" s="54">
        <f>'2) Enrollment Chart'!E135</f>
        <v>0</v>
      </c>
      <c r="N147" s="54">
        <f>'2) Enrollment Chart'!F135</f>
        <v>0</v>
      </c>
      <c r="O147" s="54">
        <f>'2) Enrollment Chart'!G135</f>
        <v>0</v>
      </c>
      <c r="P147" s="54">
        <f>'2) Enrollment Chart'!H135</f>
        <v>0</v>
      </c>
      <c r="Q147" s="54">
        <f t="shared" si="12"/>
        <v>0</v>
      </c>
      <c r="S147" s="1">
        <v>50</v>
      </c>
      <c r="T147" s="54">
        <f t="shared" si="44"/>
        <v>0</v>
      </c>
      <c r="U147" s="54">
        <f t="shared" si="45"/>
        <v>0</v>
      </c>
      <c r="V147" s="54">
        <f t="shared" si="46"/>
        <v>0</v>
      </c>
      <c r="W147" s="54">
        <f t="shared" si="47"/>
        <v>0</v>
      </c>
      <c r="X147" s="54">
        <f t="shared" si="48"/>
        <v>0</v>
      </c>
    </row>
    <row r="148" spans="1:34" s="71" customFormat="1" ht="20.149999999999999" customHeight="1">
      <c r="B148" s="73" t="s">
        <v>229</v>
      </c>
      <c r="C148" s="72">
        <f>IFERROR(SUMPRODUCT(C113:C147,L113:L147)/SUM(L113:L147),0)</f>
        <v>0</v>
      </c>
      <c r="D148" s="74"/>
      <c r="E148" s="72">
        <f>IFERROR(SUMPRODUCT(E113:E147,L113:L147)/SUM(L113:L147),0)</f>
        <v>0</v>
      </c>
      <c r="F148" s="72">
        <f t="shared" ref="F148:I148" si="65">IFERROR(SUMPRODUCT(F113:F147,M113:M147)/SUM(M113:M147),0)</f>
        <v>0</v>
      </c>
      <c r="G148" s="72">
        <f t="shared" si="65"/>
        <v>0</v>
      </c>
      <c r="H148" s="72">
        <f t="shared" si="65"/>
        <v>0</v>
      </c>
      <c r="I148" s="72">
        <f t="shared" si="65"/>
        <v>0</v>
      </c>
      <c r="K148" s="788" t="s">
        <v>344</v>
      </c>
      <c r="L148" s="787">
        <f>SUM(L113:L147)</f>
        <v>0</v>
      </c>
      <c r="M148" s="787">
        <f t="shared" ref="M148:Q148" si="66">SUM(M113:M147)</f>
        <v>0</v>
      </c>
      <c r="N148" s="787">
        <f t="shared" si="66"/>
        <v>0</v>
      </c>
      <c r="O148" s="787">
        <f t="shared" si="66"/>
        <v>0</v>
      </c>
      <c r="P148" s="787">
        <f t="shared" si="66"/>
        <v>0</v>
      </c>
      <c r="Q148" s="789">
        <f t="shared" si="66"/>
        <v>0</v>
      </c>
      <c r="R148"/>
      <c r="S148" s="786" t="s">
        <v>344</v>
      </c>
      <c r="T148" s="787">
        <f>SUM(T113:T147)</f>
        <v>0</v>
      </c>
      <c r="U148" s="787">
        <f t="shared" ref="U148:X148" si="67">SUM(U113:U147)</f>
        <v>0</v>
      </c>
      <c r="V148" s="787">
        <f t="shared" si="67"/>
        <v>0</v>
      </c>
      <c r="W148" s="787">
        <f t="shared" si="67"/>
        <v>0</v>
      </c>
      <c r="X148" s="787">
        <f t="shared" si="67"/>
        <v>0</v>
      </c>
      <c r="Y148"/>
      <c r="Z148"/>
      <c r="AA148"/>
      <c r="AB148"/>
      <c r="AC148"/>
      <c r="AD148"/>
      <c r="AE148"/>
      <c r="AF148"/>
      <c r="AG148"/>
      <c r="AH148"/>
    </row>
    <row r="149" spans="1:34" s="71" customFormat="1" ht="20.149999999999999" customHeight="1">
      <c r="B149" s="73" t="s">
        <v>230</v>
      </c>
      <c r="C149" s="791">
        <f>IFERROR(SUMPRODUCT(C98:C147,L98:L147)/SUM(L98:L147),0)</f>
        <v>0</v>
      </c>
      <c r="D149" s="74"/>
      <c r="E149" s="72">
        <f>IFERROR(SUMPRODUCT(E98:E147,L98:L147)/SUM(L98:L147),0)</f>
        <v>0</v>
      </c>
      <c r="F149" s="72">
        <f t="shared" ref="F149:I149" si="68">IFERROR(SUMPRODUCT(F98:F147,M98:M147)/SUM(M98:M147),0)</f>
        <v>0</v>
      </c>
      <c r="G149" s="72">
        <f t="shared" si="68"/>
        <v>0</v>
      </c>
      <c r="H149" s="72">
        <f t="shared" si="68"/>
        <v>0</v>
      </c>
      <c r="I149" s="72">
        <f t="shared" si="68"/>
        <v>0</v>
      </c>
      <c r="K149" s="786" t="s">
        <v>99</v>
      </c>
      <c r="L149" s="787">
        <f t="shared" ref="L149:Q149" si="69">SUM(L98:L147)</f>
        <v>0</v>
      </c>
      <c r="M149" s="787">
        <f t="shared" si="69"/>
        <v>0</v>
      </c>
      <c r="N149" s="787">
        <f t="shared" si="69"/>
        <v>0</v>
      </c>
      <c r="O149" s="787">
        <f t="shared" si="69"/>
        <v>0</v>
      </c>
      <c r="P149" s="787">
        <f t="shared" si="69"/>
        <v>0</v>
      </c>
      <c r="Q149" s="789">
        <f t="shared" si="69"/>
        <v>0</v>
      </c>
      <c r="R149"/>
      <c r="S149" s="786" t="s">
        <v>99</v>
      </c>
      <c r="T149" s="787">
        <f>SUM(T98:T147)</f>
        <v>0</v>
      </c>
      <c r="U149" s="787">
        <f t="shared" ref="U149:X149" si="70">SUM(U98:U147)</f>
        <v>0</v>
      </c>
      <c r="V149" s="787">
        <f t="shared" si="70"/>
        <v>0</v>
      </c>
      <c r="W149" s="787">
        <f t="shared" si="70"/>
        <v>0</v>
      </c>
      <c r="X149" s="787">
        <f t="shared" si="70"/>
        <v>0</v>
      </c>
      <c r="Y149"/>
      <c r="Z149"/>
      <c r="AA149"/>
      <c r="AB149"/>
      <c r="AC149"/>
      <c r="AD149"/>
      <c r="AE149"/>
      <c r="AF149"/>
      <c r="AG149"/>
      <c r="AH149"/>
    </row>
    <row r="150" spans="1:34" ht="15.5" thickBot="1">
      <c r="B150" s="11" t="s">
        <v>266</v>
      </c>
      <c r="C150" s="77"/>
      <c r="D150" s="508"/>
      <c r="E150" s="507" t="str">
        <f>IF(COUNTIF(B113:B147,"&lt;&gt;"&amp;B167)=0,"",COUNTIF(B113:B147,"&lt;&gt;"&amp;B167))</f>
        <v/>
      </c>
    </row>
    <row r="151" spans="1:34">
      <c r="K151" s="901" t="s">
        <v>430</v>
      </c>
      <c r="L151" s="902"/>
      <c r="M151" s="902"/>
      <c r="N151" s="902"/>
      <c r="O151" s="902"/>
      <c r="P151" s="902"/>
      <c r="Q151" s="903"/>
    </row>
    <row r="152" spans="1:34">
      <c r="K152" s="904" t="s">
        <v>162</v>
      </c>
      <c r="L152" s="909" t="s">
        <v>428</v>
      </c>
      <c r="M152" s="910"/>
      <c r="N152" s="892" t="s">
        <v>429</v>
      </c>
      <c r="O152" s="911"/>
      <c r="P152" s="911"/>
      <c r="Q152" s="912"/>
    </row>
    <row r="153" spans="1:34">
      <c r="A153" s="65" t="s">
        <v>234</v>
      </c>
      <c r="D153"/>
      <c r="E153"/>
      <c r="F153"/>
      <c r="G153"/>
      <c r="H153"/>
      <c r="I153"/>
      <c r="J153"/>
      <c r="K153" s="905">
        <f>LARGE($Q$98:$Q$147,1)</f>
        <v>0</v>
      </c>
      <c r="L153" s="900" t="s">
        <v>315</v>
      </c>
      <c r="M153" s="507"/>
      <c r="N153" s="913" t="str">
        <f>INDEX($B$98:$B$147,MATCH(K153,$Q$98:$Q$147,0))</f>
        <v>Select from drop-down list →</v>
      </c>
      <c r="O153" s="911"/>
      <c r="P153" s="911"/>
      <c r="Q153" s="912"/>
    </row>
    <row r="154" spans="1:34" ht="15.5" thickBot="1">
      <c r="A154" s="65"/>
      <c r="B154" s="899" t="s">
        <v>427</v>
      </c>
      <c r="D154"/>
      <c r="E154"/>
      <c r="F154"/>
      <c r="G154"/>
      <c r="H154"/>
      <c r="I154"/>
      <c r="J154"/>
      <c r="K154" s="906">
        <f>LARGE($Q$98:$Q$147,2)</f>
        <v>0</v>
      </c>
      <c r="L154" s="907" t="s">
        <v>316</v>
      </c>
      <c r="M154" s="908"/>
      <c r="N154" s="914" t="str">
        <f>INDEX($B$98:$B$147,MATCH(K154,$Q$98:$Q$147,0))</f>
        <v>Select from drop-down list →</v>
      </c>
      <c r="O154" s="915"/>
      <c r="P154" s="915"/>
      <c r="Q154" s="916"/>
    </row>
    <row r="155" spans="1:34">
      <c r="A155" s="897"/>
      <c r="B155" s="898" t="str">
        <f>MID('Funding by District'!$F$5,FIND(" 2",'Funding by District'!$F$5)+1,7)</f>
        <v>2026-27</v>
      </c>
      <c r="D155"/>
      <c r="E155"/>
      <c r="F155"/>
      <c r="G155"/>
      <c r="H155"/>
      <c r="I155"/>
      <c r="J155"/>
    </row>
    <row r="156" spans="1:34" ht="15.5" thickBot="1">
      <c r="A156" s="897"/>
      <c r="B156"/>
      <c r="D156"/>
      <c r="E156"/>
      <c r="F156"/>
      <c r="G156"/>
      <c r="J156" s="1"/>
    </row>
    <row r="157" spans="1:34" ht="19" thickBot="1">
      <c r="A157" s="897"/>
      <c r="B157" s="925" t="s">
        <v>435</v>
      </c>
      <c r="C157" s="745"/>
      <c r="D157" s="745"/>
      <c r="E157" s="745"/>
      <c r="F157" s="745"/>
      <c r="G157" s="940"/>
      <c r="H157" s="941" t="s">
        <v>443</v>
      </c>
      <c r="I157" s="942"/>
      <c r="J157" s="943"/>
    </row>
    <row r="158" spans="1:34" ht="15.5" thickBot="1">
      <c r="A158" s="897"/>
      <c r="B158" s="924" t="s">
        <v>437</v>
      </c>
      <c r="C158" s="78"/>
      <c r="D158" s="78"/>
      <c r="G158" s="713"/>
      <c r="H158" s="946" t="s">
        <v>442</v>
      </c>
      <c r="I158" s="944"/>
      <c r="J158" s="945"/>
    </row>
    <row r="159" spans="1:34" ht="15.5" thickBot="1">
      <c r="A159" s="897"/>
      <c r="B159" s="740" t="s">
        <v>438</v>
      </c>
      <c r="C159" s="741"/>
      <c r="D159" s="741"/>
      <c r="E159" s="742"/>
      <c r="F159" s="742"/>
      <c r="G159" s="722"/>
      <c r="H159"/>
      <c r="I159"/>
      <c r="J159"/>
    </row>
    <row r="160" spans="1:34" ht="18">
      <c r="A160" s="897"/>
      <c r="B160" s="939" t="s">
        <v>439</v>
      </c>
      <c r="C160" s="710"/>
      <c r="D160" s="710"/>
      <c r="E160" s="710"/>
      <c r="F160" s="934"/>
      <c r="G160" s="935"/>
      <c r="H160"/>
      <c r="I160"/>
      <c r="J160"/>
    </row>
    <row r="161" spans="1:10">
      <c r="A161" s="897"/>
      <c r="B161" s="939" t="s">
        <v>440</v>
      </c>
      <c r="F161" s="3"/>
      <c r="G161" s="936"/>
      <c r="H161"/>
      <c r="I161"/>
      <c r="J161"/>
    </row>
    <row r="162" spans="1:10" ht="18">
      <c r="A162" s="897"/>
      <c r="B162" s="939" t="s">
        <v>321</v>
      </c>
      <c r="F162" s="3"/>
      <c r="G162" s="936"/>
      <c r="H162"/>
      <c r="I162"/>
      <c r="J162"/>
    </row>
    <row r="163" spans="1:10">
      <c r="A163" s="897"/>
      <c r="B163" s="939" t="s">
        <v>320</v>
      </c>
      <c r="F163" s="3"/>
      <c r="G163" s="936"/>
      <c r="H163"/>
      <c r="I163"/>
      <c r="J163"/>
    </row>
    <row r="164" spans="1:10" ht="15.5" thickBot="1">
      <c r="B164" s="938" t="s">
        <v>441</v>
      </c>
      <c r="C164" s="742"/>
      <c r="D164" s="742"/>
      <c r="E164" s="742"/>
      <c r="F164" s="930"/>
      <c r="G164" s="937"/>
    </row>
    <row r="165" spans="1:10">
      <c r="A165" s="65" t="s">
        <v>319</v>
      </c>
    </row>
    <row r="166" spans="1:10">
      <c r="A166" s="65"/>
      <c r="B166" s="736" t="s">
        <v>317</v>
      </c>
      <c r="C166" s="738" t="s">
        <v>318</v>
      </c>
      <c r="J166" s="1"/>
    </row>
    <row r="167" spans="1:10">
      <c r="B167" s="743" t="s">
        <v>433</v>
      </c>
      <c r="C167" s="744"/>
      <c r="D167" s="882" t="s">
        <v>416</v>
      </c>
      <c r="E167" s="721"/>
      <c r="H167" s="982"/>
      <c r="J167" s="1"/>
    </row>
    <row r="168" spans="1:10">
      <c r="B168" s="983" t="s">
        <v>560</v>
      </c>
      <c r="C168" s="739">
        <f>IF(COUNTIF(CONTROL!$B$98:$B$147,'Funding by District'!D6)&gt;=1,"",ROW()-162)</f>
        <v>6</v>
      </c>
      <c r="D168" s="48" t="s">
        <v>436</v>
      </c>
      <c r="J168" s="1"/>
    </row>
    <row r="169" spans="1:10">
      <c r="B169" s="737" t="s">
        <v>561</v>
      </c>
      <c r="C169" s="739">
        <f>IF(COUNTIF(CONTROL!$B$98:$B$147,'Funding by District'!D7)&gt;=1,"",ROW()-162)</f>
        <v>7</v>
      </c>
      <c r="J169" s="1"/>
    </row>
    <row r="170" spans="1:10">
      <c r="B170" s="737" t="s">
        <v>562</v>
      </c>
      <c r="C170" s="739">
        <f>IF(COUNTIF(CONTROL!$B$98:$B$147,'Funding by District'!D8)&gt;=1,"",ROW()-162)</f>
        <v>8</v>
      </c>
      <c r="J170" s="1"/>
    </row>
    <row r="171" spans="1:10">
      <c r="B171" s="737" t="s">
        <v>563</v>
      </c>
      <c r="C171" s="739">
        <f>IF(COUNTIF(CONTROL!$B$98:$B$147,'Funding by District'!D9)&gt;=1,"",ROW()-162)</f>
        <v>9</v>
      </c>
      <c r="J171" s="1"/>
    </row>
    <row r="172" spans="1:10">
      <c r="B172" s="737" t="s">
        <v>564</v>
      </c>
      <c r="C172" s="739">
        <f>IF(COUNTIF(CONTROL!$B$98:$B$147,'Funding by District'!D10)&gt;=1,"",ROW()-162)</f>
        <v>10</v>
      </c>
      <c r="J172" s="1"/>
    </row>
    <row r="173" spans="1:10">
      <c r="B173" s="737" t="s">
        <v>565</v>
      </c>
      <c r="C173" s="739">
        <f>IF(COUNTIF(CONTROL!$B$98:$B$147,'Funding by District'!D11)&gt;=1,"",ROW()-162)</f>
        <v>11</v>
      </c>
      <c r="J173" s="1"/>
    </row>
    <row r="174" spans="1:10">
      <c r="B174" s="737" t="s">
        <v>566</v>
      </c>
      <c r="C174" s="739">
        <f>IF(COUNTIF(CONTROL!$B$98:$B$147,'Funding by District'!D12)&gt;=1,"",ROW()-162)</f>
        <v>12</v>
      </c>
      <c r="J174" s="1"/>
    </row>
    <row r="175" spans="1:10">
      <c r="B175" s="737" t="s">
        <v>567</v>
      </c>
      <c r="C175" s="739">
        <f>IF(COUNTIF(CONTROL!$B$98:$B$147,'Funding by District'!D13)&gt;=1,"",ROW()-162)</f>
        <v>13</v>
      </c>
      <c r="F175" s="78"/>
      <c r="G175" s="78"/>
    </row>
    <row r="176" spans="1:10">
      <c r="B176" s="737" t="s">
        <v>568</v>
      </c>
      <c r="C176" s="739">
        <f>IF(COUNTIF(CONTROL!$B$98:$B$147,'Funding by District'!D14)&gt;=1,"",ROW()-162)</f>
        <v>14</v>
      </c>
      <c r="F176" s="78"/>
      <c r="G176" s="78"/>
    </row>
    <row r="177" spans="2:7">
      <c r="B177" s="737" t="s">
        <v>569</v>
      </c>
      <c r="C177" s="739">
        <f>IF(COUNTIF(CONTROL!$B$98:$B$147,'Funding by District'!D15)&gt;=1,"",ROW()-162)</f>
        <v>15</v>
      </c>
      <c r="F177" s="78"/>
      <c r="G177" s="78"/>
    </row>
    <row r="178" spans="2:7">
      <c r="B178" s="737" t="s">
        <v>570</v>
      </c>
      <c r="C178" s="739">
        <f>IF(COUNTIF(CONTROL!$B$98:$B$147,'Funding by District'!D16)&gt;=1,"",ROW()-162)</f>
        <v>16</v>
      </c>
      <c r="F178" s="78"/>
      <c r="G178" s="78"/>
    </row>
    <row r="179" spans="2:7">
      <c r="B179" s="737" t="s">
        <v>571</v>
      </c>
      <c r="C179" s="739">
        <f>IF(COUNTIF(CONTROL!$B$98:$B$147,'Funding by District'!D17)&gt;=1,"",ROW()-162)</f>
        <v>17</v>
      </c>
      <c r="F179" s="78"/>
      <c r="G179" s="78"/>
    </row>
    <row r="180" spans="2:7">
      <c r="B180" s="737" t="s">
        <v>572</v>
      </c>
      <c r="C180" s="739">
        <f>IF(COUNTIF(CONTROL!$B$98:$B$147,'Funding by District'!D18)&gt;=1,"",ROW()-162)</f>
        <v>18</v>
      </c>
      <c r="F180" s="78"/>
      <c r="G180" s="78"/>
    </row>
    <row r="181" spans="2:7">
      <c r="B181" s="737" t="s">
        <v>573</v>
      </c>
      <c r="C181" s="739">
        <f>IF(COUNTIF(CONTROL!$B$98:$B$147,'Funding by District'!D19)&gt;=1,"",ROW()-162)</f>
        <v>19</v>
      </c>
      <c r="F181" s="78"/>
      <c r="G181" s="78"/>
    </row>
    <row r="182" spans="2:7">
      <c r="B182" s="737" t="s">
        <v>574</v>
      </c>
      <c r="C182" s="739">
        <f>IF(COUNTIF(CONTROL!$B$98:$B$147,'Funding by District'!D20)&gt;=1,"",ROW()-162)</f>
        <v>20</v>
      </c>
      <c r="F182" s="78"/>
      <c r="G182" s="78"/>
    </row>
    <row r="183" spans="2:7">
      <c r="B183" s="737" t="s">
        <v>575</v>
      </c>
      <c r="C183" s="739">
        <f>IF(COUNTIF(CONTROL!$B$98:$B$147,'Funding by District'!D21)&gt;=1,"",ROW()-162)</f>
        <v>21</v>
      </c>
      <c r="F183" s="78"/>
      <c r="G183" s="78"/>
    </row>
    <row r="184" spans="2:7">
      <c r="B184" s="737" t="s">
        <v>576</v>
      </c>
      <c r="C184" s="739">
        <f>IF(COUNTIF(CONTROL!$B$98:$B$147,'Funding by District'!D22)&gt;=1,"",ROW()-162)</f>
        <v>22</v>
      </c>
      <c r="F184" s="78"/>
      <c r="G184" s="78"/>
    </row>
    <row r="185" spans="2:7">
      <c r="B185" s="737" t="s">
        <v>577</v>
      </c>
      <c r="C185" s="739">
        <f>IF(COUNTIF(CONTROL!$B$98:$B$147,'Funding by District'!D23)&gt;=1,"",ROW()-162)</f>
        <v>23</v>
      </c>
      <c r="F185" s="78"/>
      <c r="G185" s="78"/>
    </row>
    <row r="186" spans="2:7">
      <c r="B186" s="737" t="s">
        <v>578</v>
      </c>
      <c r="C186" s="739">
        <f>IF(COUNTIF(CONTROL!$B$98:$B$147,'Funding by District'!D24)&gt;=1,"",ROW()-162)</f>
        <v>24</v>
      </c>
      <c r="F186" s="78"/>
      <c r="G186" s="78"/>
    </row>
    <row r="187" spans="2:7">
      <c r="B187" s="737" t="s">
        <v>579</v>
      </c>
      <c r="C187" s="739">
        <f>IF(COUNTIF(CONTROL!$B$98:$B$147,'Funding by District'!D25)&gt;=1,"",ROW()-162)</f>
        <v>25</v>
      </c>
      <c r="F187" s="78"/>
      <c r="G187" s="78"/>
    </row>
    <row r="188" spans="2:7">
      <c r="B188" s="737" t="s">
        <v>580</v>
      </c>
      <c r="C188" s="739">
        <f>IF(COUNTIF(CONTROL!$B$98:$B$147,'Funding by District'!D26)&gt;=1,"",ROW()-162)</f>
        <v>26</v>
      </c>
      <c r="F188" s="78"/>
      <c r="G188" s="78"/>
    </row>
    <row r="189" spans="2:7">
      <c r="B189" s="737" t="s">
        <v>581</v>
      </c>
      <c r="C189" s="739">
        <f>IF(COUNTIF(CONTROL!$B$98:$B$147,'Funding by District'!D27)&gt;=1,"",ROW()-162)</f>
        <v>27</v>
      </c>
      <c r="F189" s="78"/>
      <c r="G189" s="78"/>
    </row>
    <row r="190" spans="2:7">
      <c r="B190" s="737" t="s">
        <v>582</v>
      </c>
      <c r="C190" s="739">
        <f>IF(COUNTIF(CONTROL!$B$98:$B$147,'Funding by District'!D28)&gt;=1,"",ROW()-162)</f>
        <v>28</v>
      </c>
      <c r="F190" s="78"/>
      <c r="G190" s="78"/>
    </row>
    <row r="191" spans="2:7">
      <c r="B191" s="737" t="s">
        <v>583</v>
      </c>
      <c r="C191" s="739">
        <f>IF(COUNTIF(CONTROL!$B$98:$B$147,'Funding by District'!D29)&gt;=1,"",ROW()-162)</f>
        <v>29</v>
      </c>
      <c r="F191" s="78"/>
      <c r="G191" s="78"/>
    </row>
    <row r="192" spans="2:7">
      <c r="B192" s="737" t="s">
        <v>584</v>
      </c>
      <c r="C192" s="739">
        <f>IF(COUNTIF(CONTROL!$B$98:$B$147,'Funding by District'!D30)&gt;=1,"",ROW()-162)</f>
        <v>30</v>
      </c>
      <c r="F192" s="78"/>
      <c r="G192" s="78"/>
    </row>
    <row r="193" spans="2:7">
      <c r="B193" s="737" t="s">
        <v>585</v>
      </c>
      <c r="C193" s="739">
        <f>IF(COUNTIF(CONTROL!$B$98:$B$147,'Funding by District'!D31)&gt;=1,"",ROW()-162)</f>
        <v>31</v>
      </c>
      <c r="F193" s="78"/>
      <c r="G193" s="78"/>
    </row>
    <row r="194" spans="2:7">
      <c r="B194" s="737" t="s">
        <v>586</v>
      </c>
      <c r="C194" s="739">
        <f>IF(COUNTIF(CONTROL!$B$98:$B$147,'Funding by District'!D32)&gt;=1,"",ROW()-162)</f>
        <v>32</v>
      </c>
      <c r="F194" s="78"/>
      <c r="G194" s="78"/>
    </row>
    <row r="195" spans="2:7">
      <c r="B195" s="737" t="s">
        <v>587</v>
      </c>
      <c r="C195" s="739">
        <f>IF(COUNTIF(CONTROL!$B$98:$B$147,'Funding by District'!D33)&gt;=1,"",ROW()-162)</f>
        <v>33</v>
      </c>
      <c r="F195" s="78"/>
      <c r="G195" s="78"/>
    </row>
    <row r="196" spans="2:7">
      <c r="B196" s="737" t="s">
        <v>588</v>
      </c>
      <c r="C196" s="739">
        <f>IF(COUNTIF(CONTROL!$B$98:$B$147,'Funding by District'!D34)&gt;=1,"",ROW()-162)</f>
        <v>34</v>
      </c>
      <c r="F196" s="78"/>
      <c r="G196" s="78"/>
    </row>
    <row r="197" spans="2:7">
      <c r="B197" s="737" t="s">
        <v>589</v>
      </c>
      <c r="C197" s="739">
        <f>IF(COUNTIF(CONTROL!$B$98:$B$147,'Funding by District'!D35)&gt;=1,"",ROW()-162)</f>
        <v>35</v>
      </c>
      <c r="F197" s="78"/>
      <c r="G197" s="78"/>
    </row>
    <row r="198" spans="2:7">
      <c r="B198" s="737" t="s">
        <v>590</v>
      </c>
      <c r="C198" s="739">
        <f>IF(COUNTIF(CONTROL!$B$98:$B$147,'Funding by District'!D36)&gt;=1,"",ROW()-162)</f>
        <v>36</v>
      </c>
      <c r="F198" s="78"/>
      <c r="G198" s="78"/>
    </row>
    <row r="199" spans="2:7">
      <c r="B199" s="737" t="s">
        <v>591</v>
      </c>
      <c r="C199" s="739">
        <f>IF(COUNTIF(CONTROL!$B$98:$B$147,'Funding by District'!D37)&gt;=1,"",ROW()-162)</f>
        <v>37</v>
      </c>
      <c r="F199" s="78"/>
      <c r="G199" s="78"/>
    </row>
    <row r="200" spans="2:7">
      <c r="B200" s="737" t="s">
        <v>592</v>
      </c>
      <c r="C200" s="739">
        <f>IF(COUNTIF(CONTROL!$B$98:$B$147,'Funding by District'!D38)&gt;=1,"",ROW()-162)</f>
        <v>38</v>
      </c>
      <c r="F200" s="78"/>
      <c r="G200" s="78"/>
    </row>
    <row r="201" spans="2:7">
      <c r="B201" s="737" t="s">
        <v>593</v>
      </c>
      <c r="C201" s="739">
        <f>IF(COUNTIF(CONTROL!$B$98:$B$147,'Funding by District'!D39)&gt;=1,"",ROW()-162)</f>
        <v>39</v>
      </c>
      <c r="F201" s="78"/>
      <c r="G201" s="78"/>
    </row>
    <row r="202" spans="2:7">
      <c r="B202" s="737" t="s">
        <v>594</v>
      </c>
      <c r="C202" s="739">
        <f>IF(COUNTIF(CONTROL!$B$98:$B$147,'Funding by District'!D40)&gt;=1,"",ROW()-162)</f>
        <v>40</v>
      </c>
      <c r="F202" s="78"/>
      <c r="G202" s="78"/>
    </row>
    <row r="203" spans="2:7">
      <c r="B203" s="737" t="s">
        <v>595</v>
      </c>
      <c r="C203" s="739">
        <f>IF(COUNTIF(CONTROL!$B$98:$B$147,'Funding by District'!D41)&gt;=1,"",ROW()-162)</f>
        <v>41</v>
      </c>
      <c r="F203" s="78"/>
      <c r="G203" s="78"/>
    </row>
    <row r="204" spans="2:7">
      <c r="B204" s="737" t="s">
        <v>596</v>
      </c>
      <c r="C204" s="739">
        <f>IF(COUNTIF(CONTROL!$B$98:$B$147,'Funding by District'!D42)&gt;=1,"",ROW()-162)</f>
        <v>42</v>
      </c>
      <c r="F204" s="78"/>
      <c r="G204" s="78"/>
    </row>
    <row r="205" spans="2:7">
      <c r="B205" s="737" t="s">
        <v>597</v>
      </c>
      <c r="C205" s="739">
        <f>IF(COUNTIF(CONTROL!$B$98:$B$147,'Funding by District'!D43)&gt;=1,"",ROW()-162)</f>
        <v>43</v>
      </c>
      <c r="F205" s="78"/>
      <c r="G205" s="78"/>
    </row>
    <row r="206" spans="2:7">
      <c r="B206" s="737" t="s">
        <v>598</v>
      </c>
      <c r="C206" s="739">
        <f>IF(COUNTIF(CONTROL!$B$98:$B$147,'Funding by District'!D44)&gt;=1,"",ROW()-162)</f>
        <v>44</v>
      </c>
      <c r="F206" s="78"/>
      <c r="G206" s="78"/>
    </row>
    <row r="207" spans="2:7">
      <c r="B207" s="737" t="s">
        <v>599</v>
      </c>
      <c r="C207" s="739">
        <f>IF(COUNTIF(CONTROL!$B$98:$B$147,'Funding by District'!D45)&gt;=1,"",ROW()-162)</f>
        <v>45</v>
      </c>
      <c r="F207" s="78"/>
      <c r="G207" s="78"/>
    </row>
    <row r="208" spans="2:7">
      <c r="B208" s="737" t="s">
        <v>600</v>
      </c>
      <c r="C208" s="739">
        <f>IF(COUNTIF(CONTROL!$B$98:$B$147,'Funding by District'!D46)&gt;=1,"",ROW()-162)</f>
        <v>46</v>
      </c>
      <c r="F208" s="78"/>
      <c r="G208" s="78"/>
    </row>
    <row r="209" spans="2:7">
      <c r="B209" s="737" t="s">
        <v>601</v>
      </c>
      <c r="C209" s="739">
        <f>IF(COUNTIF(CONTROL!$B$98:$B$147,'Funding by District'!D47)&gt;=1,"",ROW()-162)</f>
        <v>47</v>
      </c>
      <c r="F209" s="78"/>
      <c r="G209" s="78"/>
    </row>
    <row r="210" spans="2:7">
      <c r="B210" s="737" t="s">
        <v>602</v>
      </c>
      <c r="C210" s="739">
        <f>IF(COUNTIF(CONTROL!$B$98:$B$147,'Funding by District'!D48)&gt;=1,"",ROW()-162)</f>
        <v>48</v>
      </c>
      <c r="F210" s="78"/>
      <c r="G210" s="78"/>
    </row>
    <row r="211" spans="2:7">
      <c r="B211" s="737" t="s">
        <v>603</v>
      </c>
      <c r="C211" s="739">
        <f>IF(COUNTIF(CONTROL!$B$98:$B$147,'Funding by District'!D49)&gt;=1,"",ROW()-162)</f>
        <v>49</v>
      </c>
      <c r="F211" s="78"/>
      <c r="G211" s="78"/>
    </row>
    <row r="212" spans="2:7">
      <c r="B212" s="737" t="s">
        <v>604</v>
      </c>
      <c r="C212" s="739">
        <f>IF(COUNTIF(CONTROL!$B$98:$B$147,'Funding by District'!D50)&gt;=1,"",ROW()-162)</f>
        <v>50</v>
      </c>
      <c r="F212" s="78"/>
      <c r="G212" s="78"/>
    </row>
    <row r="213" spans="2:7">
      <c r="B213" s="737" t="s">
        <v>605</v>
      </c>
      <c r="C213" s="739">
        <f>IF(COUNTIF(CONTROL!$B$98:$B$147,'Funding by District'!D51)&gt;=1,"",ROW()-162)</f>
        <v>51</v>
      </c>
      <c r="F213" s="78"/>
      <c r="G213" s="78"/>
    </row>
    <row r="214" spans="2:7">
      <c r="B214" s="737" t="s">
        <v>606</v>
      </c>
      <c r="C214" s="739">
        <f>IF(COUNTIF(CONTROL!$B$98:$B$147,'Funding by District'!D52)&gt;=1,"",ROW()-162)</f>
        <v>52</v>
      </c>
      <c r="F214" s="78"/>
      <c r="G214" s="78"/>
    </row>
    <row r="215" spans="2:7">
      <c r="B215" s="737" t="s">
        <v>607</v>
      </c>
      <c r="C215" s="739">
        <f>IF(COUNTIF(CONTROL!$B$98:$B$147,'Funding by District'!D53)&gt;=1,"",ROW()-162)</f>
        <v>53</v>
      </c>
      <c r="F215" s="78"/>
      <c r="G215" s="78"/>
    </row>
    <row r="216" spans="2:7">
      <c r="B216" s="737" t="s">
        <v>608</v>
      </c>
      <c r="C216" s="739">
        <f>IF(COUNTIF(CONTROL!$B$98:$B$147,'Funding by District'!D54)&gt;=1,"",ROW()-162)</f>
        <v>54</v>
      </c>
      <c r="F216" s="78"/>
      <c r="G216" s="78"/>
    </row>
    <row r="217" spans="2:7">
      <c r="B217" s="737" t="s">
        <v>609</v>
      </c>
      <c r="C217" s="739">
        <f>IF(COUNTIF(CONTROL!$B$98:$B$147,'Funding by District'!D55)&gt;=1,"",ROW()-162)</f>
        <v>55</v>
      </c>
      <c r="F217" s="78"/>
      <c r="G217" s="78"/>
    </row>
    <row r="218" spans="2:7">
      <c r="B218" s="737" t="s">
        <v>610</v>
      </c>
      <c r="C218" s="739">
        <f>IF(COUNTIF(CONTROL!$B$98:$B$147,'Funding by District'!D56)&gt;=1,"",ROW()-162)</f>
        <v>56</v>
      </c>
      <c r="F218" s="78"/>
      <c r="G218" s="78"/>
    </row>
    <row r="219" spans="2:7">
      <c r="B219" s="737" t="s">
        <v>611</v>
      </c>
      <c r="C219" s="739">
        <f>IF(COUNTIF(CONTROL!$B$98:$B$147,'Funding by District'!D57)&gt;=1,"",ROW()-162)</f>
        <v>57</v>
      </c>
      <c r="F219" s="78"/>
      <c r="G219" s="78"/>
    </row>
    <row r="220" spans="2:7">
      <c r="B220" s="737" t="s">
        <v>612</v>
      </c>
      <c r="C220" s="739">
        <f>IF(COUNTIF(CONTROL!$B$98:$B$147,'Funding by District'!D58)&gt;=1,"",ROW()-162)</f>
        <v>58</v>
      </c>
      <c r="F220" s="78"/>
      <c r="G220" s="78"/>
    </row>
    <row r="221" spans="2:7">
      <c r="B221" s="737" t="s">
        <v>613</v>
      </c>
      <c r="C221" s="739">
        <f>IF(COUNTIF(CONTROL!$B$98:$B$147,'Funding by District'!D59)&gt;=1,"",ROW()-162)</f>
        <v>59</v>
      </c>
      <c r="F221" s="78"/>
      <c r="G221" s="78"/>
    </row>
    <row r="222" spans="2:7">
      <c r="B222" s="737" t="s">
        <v>614</v>
      </c>
      <c r="C222" s="739">
        <f>IF(COUNTIF(CONTROL!$B$98:$B$147,'Funding by District'!D60)&gt;=1,"",ROW()-162)</f>
        <v>60</v>
      </c>
      <c r="F222" s="78"/>
      <c r="G222" s="78"/>
    </row>
    <row r="223" spans="2:7">
      <c r="B223" s="737" t="s">
        <v>615</v>
      </c>
      <c r="C223" s="739">
        <f>IF(COUNTIF(CONTROL!$B$98:$B$147,'Funding by District'!D61)&gt;=1,"",ROW()-162)</f>
        <v>61</v>
      </c>
      <c r="F223" s="78"/>
      <c r="G223" s="78"/>
    </row>
    <row r="224" spans="2:7">
      <c r="B224" s="737" t="s">
        <v>616</v>
      </c>
      <c r="C224" s="739">
        <f>IF(COUNTIF(CONTROL!$B$98:$B$147,'Funding by District'!D62)&gt;=1,"",ROW()-162)</f>
        <v>62</v>
      </c>
      <c r="F224" s="78"/>
      <c r="G224" s="78"/>
    </row>
    <row r="225" spans="2:7">
      <c r="B225" s="737" t="s">
        <v>617</v>
      </c>
      <c r="C225" s="739">
        <f>IF(COUNTIF(CONTROL!$B$98:$B$147,'Funding by District'!D63)&gt;=1,"",ROW()-162)</f>
        <v>63</v>
      </c>
      <c r="F225" s="78"/>
      <c r="G225" s="78"/>
    </row>
    <row r="226" spans="2:7">
      <c r="B226" s="737" t="s">
        <v>618</v>
      </c>
      <c r="C226" s="739">
        <f>IF(COUNTIF(CONTROL!$B$98:$B$147,'Funding by District'!D64)&gt;=1,"",ROW()-162)</f>
        <v>64</v>
      </c>
      <c r="F226" s="78"/>
      <c r="G226" s="78"/>
    </row>
    <row r="227" spans="2:7">
      <c r="B227" s="737" t="s">
        <v>619</v>
      </c>
      <c r="C227" s="739">
        <f>IF(COUNTIF(CONTROL!$B$98:$B$147,'Funding by District'!D65)&gt;=1,"",ROW()-162)</f>
        <v>65</v>
      </c>
      <c r="F227" s="78"/>
      <c r="G227" s="78"/>
    </row>
    <row r="228" spans="2:7">
      <c r="B228" s="737" t="s">
        <v>620</v>
      </c>
      <c r="C228" s="739">
        <f>IF(COUNTIF(CONTROL!$B$98:$B$147,'Funding by District'!D66)&gt;=1,"",ROW()-162)</f>
        <v>66</v>
      </c>
      <c r="F228" s="78"/>
      <c r="G228" s="78"/>
    </row>
    <row r="229" spans="2:7">
      <c r="B229" s="737" t="s">
        <v>621</v>
      </c>
      <c r="C229" s="739">
        <f>IF(COUNTIF(CONTROL!$B$98:$B$147,'Funding by District'!D67)&gt;=1,"",ROW()-162)</f>
        <v>67</v>
      </c>
      <c r="F229" s="78"/>
      <c r="G229" s="78"/>
    </row>
    <row r="230" spans="2:7">
      <c r="B230" s="737" t="s">
        <v>622</v>
      </c>
      <c r="C230" s="739">
        <f>IF(COUNTIF(CONTROL!$B$98:$B$147,'Funding by District'!D68)&gt;=1,"",ROW()-162)</f>
        <v>68</v>
      </c>
      <c r="F230" s="78"/>
      <c r="G230" s="78"/>
    </row>
    <row r="231" spans="2:7">
      <c r="B231" s="737" t="s">
        <v>623</v>
      </c>
      <c r="C231" s="739">
        <f>IF(COUNTIF(CONTROL!$B$98:$B$147,'Funding by District'!D69)&gt;=1,"",ROW()-162)</f>
        <v>69</v>
      </c>
      <c r="F231" s="78"/>
      <c r="G231" s="78"/>
    </row>
    <row r="232" spans="2:7">
      <c r="B232" s="737" t="s">
        <v>624</v>
      </c>
      <c r="C232" s="739">
        <f>IF(COUNTIF(CONTROL!$B$98:$B$147,'Funding by District'!D70)&gt;=1,"",ROW()-162)</f>
        <v>70</v>
      </c>
      <c r="F232" s="78"/>
      <c r="G232" s="78"/>
    </row>
    <row r="233" spans="2:7">
      <c r="B233" s="737" t="s">
        <v>625</v>
      </c>
      <c r="C233" s="739">
        <f>IF(COUNTIF(CONTROL!$B$98:$B$147,'Funding by District'!D71)&gt;=1,"",ROW()-162)</f>
        <v>71</v>
      </c>
      <c r="F233" s="78"/>
      <c r="G233" s="78"/>
    </row>
    <row r="234" spans="2:7">
      <c r="B234" s="737" t="s">
        <v>626</v>
      </c>
      <c r="C234" s="739">
        <f>IF(COUNTIF(CONTROL!$B$98:$B$147,'Funding by District'!D72)&gt;=1,"",ROW()-162)</f>
        <v>72</v>
      </c>
      <c r="F234" s="78"/>
      <c r="G234" s="78"/>
    </row>
    <row r="235" spans="2:7">
      <c r="B235" s="737" t="s">
        <v>627</v>
      </c>
      <c r="C235" s="739">
        <f>IF(COUNTIF(CONTROL!$B$98:$B$147,'Funding by District'!D73)&gt;=1,"",ROW()-162)</f>
        <v>73</v>
      </c>
      <c r="F235" s="78"/>
      <c r="G235" s="78"/>
    </row>
    <row r="236" spans="2:7">
      <c r="B236" s="737" t="s">
        <v>628</v>
      </c>
      <c r="C236" s="739">
        <f>IF(COUNTIF(CONTROL!$B$98:$B$147,'Funding by District'!D74)&gt;=1,"",ROW()-162)</f>
        <v>74</v>
      </c>
      <c r="F236" s="78"/>
      <c r="G236" s="78"/>
    </row>
    <row r="237" spans="2:7">
      <c r="B237" s="737" t="s">
        <v>629</v>
      </c>
      <c r="C237" s="739">
        <f>IF(COUNTIF(CONTROL!$B$98:$B$147,'Funding by District'!D75)&gt;=1,"",ROW()-162)</f>
        <v>75</v>
      </c>
      <c r="F237" s="78"/>
      <c r="G237" s="78"/>
    </row>
    <row r="238" spans="2:7">
      <c r="B238" s="737" t="s">
        <v>630</v>
      </c>
      <c r="C238" s="739">
        <f>IF(COUNTIF(CONTROL!$B$98:$B$147,'Funding by District'!D76)&gt;=1,"",ROW()-162)</f>
        <v>76</v>
      </c>
      <c r="F238" s="78"/>
      <c r="G238" s="78"/>
    </row>
    <row r="239" spans="2:7">
      <c r="B239" s="737" t="s">
        <v>631</v>
      </c>
      <c r="C239" s="739">
        <f>IF(COUNTIF(CONTROL!$B$98:$B$147,'Funding by District'!D77)&gt;=1,"",ROW()-162)</f>
        <v>77</v>
      </c>
      <c r="F239" s="78"/>
      <c r="G239" s="78"/>
    </row>
    <row r="240" spans="2:7">
      <c r="B240" s="737" t="s">
        <v>632</v>
      </c>
      <c r="C240" s="739">
        <f>IF(COUNTIF(CONTROL!$B$98:$B$147,'Funding by District'!D78)&gt;=1,"",ROW()-162)</f>
        <v>78</v>
      </c>
      <c r="F240" s="78"/>
      <c r="G240" s="78"/>
    </row>
    <row r="241" spans="2:7">
      <c r="B241" s="737" t="s">
        <v>633</v>
      </c>
      <c r="C241" s="739">
        <f>IF(COUNTIF(CONTROL!$B$98:$B$147,'Funding by District'!D79)&gt;=1,"",ROW()-162)</f>
        <v>79</v>
      </c>
      <c r="F241" s="78"/>
      <c r="G241" s="78"/>
    </row>
    <row r="242" spans="2:7">
      <c r="B242" s="737" t="s">
        <v>634</v>
      </c>
      <c r="C242" s="739">
        <f>IF(COUNTIF(CONTROL!$B$98:$B$147,'Funding by District'!D80)&gt;=1,"",ROW()-162)</f>
        <v>80</v>
      </c>
      <c r="F242" s="78"/>
      <c r="G242" s="78"/>
    </row>
    <row r="243" spans="2:7">
      <c r="B243" s="737" t="s">
        <v>635</v>
      </c>
      <c r="C243" s="739">
        <f>IF(COUNTIF(CONTROL!$B$98:$B$147,'Funding by District'!D81)&gt;=1,"",ROW()-162)</f>
        <v>81</v>
      </c>
      <c r="F243" s="78"/>
      <c r="G243" s="78"/>
    </row>
    <row r="244" spans="2:7">
      <c r="B244" s="737" t="s">
        <v>636</v>
      </c>
      <c r="C244" s="739">
        <f>IF(COUNTIF(CONTROL!$B$98:$B$147,'Funding by District'!D82)&gt;=1,"",ROW()-162)</f>
        <v>82</v>
      </c>
      <c r="F244" s="78"/>
      <c r="G244" s="78"/>
    </row>
    <row r="245" spans="2:7">
      <c r="B245" s="737" t="s">
        <v>637</v>
      </c>
      <c r="C245" s="739">
        <f>IF(COUNTIF(CONTROL!$B$98:$B$147,'Funding by District'!D83)&gt;=1,"",ROW()-162)</f>
        <v>83</v>
      </c>
      <c r="F245" s="78"/>
      <c r="G245" s="78"/>
    </row>
    <row r="246" spans="2:7">
      <c r="B246" s="737" t="s">
        <v>638</v>
      </c>
      <c r="C246" s="739">
        <f>IF(COUNTIF(CONTROL!$B$98:$B$147,'Funding by District'!D84)&gt;=1,"",ROW()-162)</f>
        <v>84</v>
      </c>
      <c r="F246" s="78"/>
      <c r="G246" s="78"/>
    </row>
    <row r="247" spans="2:7">
      <c r="B247" s="737" t="s">
        <v>639</v>
      </c>
      <c r="C247" s="739">
        <f>IF(COUNTIF(CONTROL!$B$98:$B$147,'Funding by District'!D85)&gt;=1,"",ROW()-162)</f>
        <v>85</v>
      </c>
      <c r="F247" s="78"/>
      <c r="G247" s="78"/>
    </row>
    <row r="248" spans="2:7">
      <c r="B248" s="737" t="s">
        <v>640</v>
      </c>
      <c r="C248" s="739">
        <f>IF(COUNTIF(CONTROL!$B$98:$B$147,'Funding by District'!D86)&gt;=1,"",ROW()-162)</f>
        <v>86</v>
      </c>
      <c r="F248" s="78"/>
      <c r="G248" s="78"/>
    </row>
    <row r="249" spans="2:7">
      <c r="B249" s="737" t="s">
        <v>641</v>
      </c>
      <c r="C249" s="739">
        <f>IF(COUNTIF(CONTROL!$B$98:$B$147,'Funding by District'!D87)&gt;=1,"",ROW()-162)</f>
        <v>87</v>
      </c>
      <c r="F249" s="78"/>
      <c r="G249" s="78"/>
    </row>
    <row r="250" spans="2:7">
      <c r="B250" s="737" t="s">
        <v>642</v>
      </c>
      <c r="C250" s="739">
        <f>IF(COUNTIF(CONTROL!$B$98:$B$147,'Funding by District'!D88)&gt;=1,"",ROW()-162)</f>
        <v>88</v>
      </c>
      <c r="F250" s="78"/>
      <c r="G250" s="78"/>
    </row>
    <row r="251" spans="2:7">
      <c r="B251" s="737" t="s">
        <v>643</v>
      </c>
      <c r="C251" s="739">
        <f>IF(COUNTIF(CONTROL!$B$98:$B$147,'Funding by District'!D89)&gt;=1,"",ROW()-162)</f>
        <v>89</v>
      </c>
      <c r="F251" s="78"/>
      <c r="G251" s="78"/>
    </row>
    <row r="252" spans="2:7">
      <c r="B252" s="737" t="s">
        <v>644</v>
      </c>
      <c r="C252" s="739">
        <f>IF(COUNTIF(CONTROL!$B$98:$B$147,'Funding by District'!D90)&gt;=1,"",ROW()-162)</f>
        <v>90</v>
      </c>
      <c r="F252" s="78"/>
      <c r="G252" s="78"/>
    </row>
    <row r="253" spans="2:7">
      <c r="B253" s="737" t="s">
        <v>645</v>
      </c>
      <c r="C253" s="739">
        <f>IF(COUNTIF(CONTROL!$B$98:$B$147,'Funding by District'!D91)&gt;=1,"",ROW()-162)</f>
        <v>91</v>
      </c>
      <c r="F253" s="78"/>
      <c r="G253" s="78"/>
    </row>
    <row r="254" spans="2:7">
      <c r="B254" s="737" t="s">
        <v>646</v>
      </c>
      <c r="C254" s="739">
        <f>IF(COUNTIF(CONTROL!$B$98:$B$147,'Funding by District'!D92)&gt;=1,"",ROW()-162)</f>
        <v>92</v>
      </c>
      <c r="F254" s="78"/>
      <c r="G254" s="78"/>
    </row>
    <row r="255" spans="2:7">
      <c r="B255" s="737" t="s">
        <v>647</v>
      </c>
      <c r="C255" s="739">
        <f>IF(COUNTIF(CONTROL!$B$98:$B$147,'Funding by District'!D93)&gt;=1,"",ROW()-162)</f>
        <v>93</v>
      </c>
      <c r="F255" s="78"/>
      <c r="G255" s="78"/>
    </row>
    <row r="256" spans="2:7">
      <c r="B256" s="737" t="s">
        <v>648</v>
      </c>
      <c r="C256" s="739">
        <f>IF(COUNTIF(CONTROL!$B$98:$B$147,'Funding by District'!D94)&gt;=1,"",ROW()-162)</f>
        <v>94</v>
      </c>
      <c r="F256" s="78"/>
      <c r="G256" s="78"/>
    </row>
    <row r="257" spans="2:7">
      <c r="B257" s="737" t="s">
        <v>649</v>
      </c>
      <c r="C257" s="739">
        <f>IF(COUNTIF(CONTROL!$B$98:$B$147,'Funding by District'!D95)&gt;=1,"",ROW()-162)</f>
        <v>95</v>
      </c>
      <c r="F257" s="78"/>
      <c r="G257" s="78"/>
    </row>
    <row r="258" spans="2:7">
      <c r="B258" s="737" t="s">
        <v>650</v>
      </c>
      <c r="C258" s="739">
        <f>IF(COUNTIF(CONTROL!$B$98:$B$147,'Funding by District'!D96)&gt;=1,"",ROW()-162)</f>
        <v>96</v>
      </c>
      <c r="F258" s="78"/>
      <c r="G258" s="78"/>
    </row>
    <row r="259" spans="2:7">
      <c r="B259" s="737" t="s">
        <v>651</v>
      </c>
      <c r="C259" s="739">
        <f>IF(COUNTIF(CONTROL!$B$98:$B$147,'Funding by District'!D97)&gt;=1,"",ROW()-162)</f>
        <v>97</v>
      </c>
      <c r="F259" s="78"/>
      <c r="G259" s="78"/>
    </row>
    <row r="260" spans="2:7">
      <c r="B260" s="737" t="s">
        <v>652</v>
      </c>
      <c r="C260" s="739">
        <f>IF(COUNTIF(CONTROL!$B$98:$B$147,'Funding by District'!D98)&gt;=1,"",ROW()-162)</f>
        <v>98</v>
      </c>
      <c r="F260" s="78"/>
      <c r="G260" s="78"/>
    </row>
    <row r="261" spans="2:7">
      <c r="B261" s="737" t="s">
        <v>653</v>
      </c>
      <c r="C261" s="739">
        <f>IF(COUNTIF(CONTROL!$B$98:$B$147,'Funding by District'!D99)&gt;=1,"",ROW()-162)</f>
        <v>99</v>
      </c>
      <c r="F261" s="78"/>
      <c r="G261" s="78"/>
    </row>
    <row r="262" spans="2:7">
      <c r="B262" s="737" t="s">
        <v>654</v>
      </c>
      <c r="C262" s="739">
        <f>IF(COUNTIF(CONTROL!$B$98:$B$147,'Funding by District'!D100)&gt;=1,"",ROW()-162)</f>
        <v>100</v>
      </c>
      <c r="F262" s="78"/>
      <c r="G262" s="78"/>
    </row>
    <row r="263" spans="2:7">
      <c r="B263" s="737" t="s">
        <v>655</v>
      </c>
      <c r="C263" s="739">
        <f>IF(COUNTIF(CONTROL!$B$98:$B$147,'Funding by District'!D101)&gt;=1,"",ROW()-162)</f>
        <v>101</v>
      </c>
      <c r="F263" s="78"/>
      <c r="G263" s="78"/>
    </row>
    <row r="264" spans="2:7">
      <c r="B264" s="737" t="s">
        <v>656</v>
      </c>
      <c r="C264" s="739">
        <f>IF(COUNTIF(CONTROL!$B$98:$B$147,'Funding by District'!D102)&gt;=1,"",ROW()-162)</f>
        <v>102</v>
      </c>
      <c r="F264" s="78"/>
      <c r="G264" s="78"/>
    </row>
    <row r="265" spans="2:7">
      <c r="B265" s="737" t="s">
        <v>657</v>
      </c>
      <c r="C265" s="739">
        <f>IF(COUNTIF(CONTROL!$B$98:$B$147,'Funding by District'!D103)&gt;=1,"",ROW()-162)</f>
        <v>103</v>
      </c>
      <c r="F265" s="78"/>
      <c r="G265" s="78"/>
    </row>
    <row r="266" spans="2:7">
      <c r="B266" s="737" t="s">
        <v>658</v>
      </c>
      <c r="C266" s="739">
        <f>IF(COUNTIF(CONTROL!$B$98:$B$147,'Funding by District'!D104)&gt;=1,"",ROW()-162)</f>
        <v>104</v>
      </c>
      <c r="F266" s="78"/>
      <c r="G266" s="78"/>
    </row>
    <row r="267" spans="2:7">
      <c r="B267" s="737" t="s">
        <v>659</v>
      </c>
      <c r="C267" s="739">
        <f>IF(COUNTIF(CONTROL!$B$98:$B$147,'Funding by District'!D105)&gt;=1,"",ROW()-162)</f>
        <v>105</v>
      </c>
      <c r="F267" s="78"/>
      <c r="G267" s="78"/>
    </row>
    <row r="268" spans="2:7">
      <c r="B268" s="737" t="s">
        <v>660</v>
      </c>
      <c r="C268" s="739">
        <f>IF(COUNTIF(CONTROL!$B$98:$B$147,'Funding by District'!D106)&gt;=1,"",ROW()-162)</f>
        <v>106</v>
      </c>
      <c r="F268" s="78"/>
      <c r="G268" s="78"/>
    </row>
    <row r="269" spans="2:7">
      <c r="B269" s="737" t="s">
        <v>661</v>
      </c>
      <c r="C269" s="739">
        <f>IF(COUNTIF(CONTROL!$B$98:$B$147,'Funding by District'!D107)&gt;=1,"",ROW()-162)</f>
        <v>107</v>
      </c>
      <c r="F269" s="78"/>
      <c r="G269" s="78"/>
    </row>
    <row r="270" spans="2:7">
      <c r="B270" s="737" t="s">
        <v>662</v>
      </c>
      <c r="C270" s="739">
        <f>IF(COUNTIF(CONTROL!$B$98:$B$147,'Funding by District'!D108)&gt;=1,"",ROW()-162)</f>
        <v>108</v>
      </c>
      <c r="F270" s="78"/>
      <c r="G270" s="78"/>
    </row>
    <row r="271" spans="2:7">
      <c r="B271" s="737" t="s">
        <v>663</v>
      </c>
      <c r="C271" s="739">
        <f>IF(COUNTIF(CONTROL!$B$98:$B$147,'Funding by District'!D109)&gt;=1,"",ROW()-162)</f>
        <v>109</v>
      </c>
      <c r="F271" s="78"/>
      <c r="G271" s="78"/>
    </row>
    <row r="272" spans="2:7">
      <c r="B272" s="737" t="s">
        <v>664</v>
      </c>
      <c r="C272" s="739">
        <f>IF(COUNTIF(CONTROL!$B$98:$B$147,'Funding by District'!D110)&gt;=1,"",ROW()-162)</f>
        <v>110</v>
      </c>
      <c r="F272" s="78"/>
      <c r="G272" s="78"/>
    </row>
    <row r="273" spans="2:7">
      <c r="B273" s="737" t="s">
        <v>665</v>
      </c>
      <c r="C273" s="739">
        <f>IF(COUNTIF(CONTROL!$B$98:$B$147,'Funding by District'!D111)&gt;=1,"",ROW()-162)</f>
        <v>111</v>
      </c>
      <c r="F273" s="78"/>
      <c r="G273" s="78"/>
    </row>
    <row r="274" spans="2:7">
      <c r="B274" s="737" t="s">
        <v>666</v>
      </c>
      <c r="C274" s="739">
        <f>IF(COUNTIF(CONTROL!$B$98:$B$147,'Funding by District'!D112)&gt;=1,"",ROW()-162)</f>
        <v>112</v>
      </c>
      <c r="F274" s="78"/>
      <c r="G274" s="78"/>
    </row>
    <row r="275" spans="2:7">
      <c r="B275" s="737" t="s">
        <v>667</v>
      </c>
      <c r="C275" s="739">
        <f>IF(COUNTIF(CONTROL!$B$98:$B$147,'Funding by District'!D113)&gt;=1,"",ROW()-162)</f>
        <v>113</v>
      </c>
      <c r="F275" s="78"/>
      <c r="G275" s="78"/>
    </row>
    <row r="276" spans="2:7">
      <c r="B276" s="737" t="s">
        <v>668</v>
      </c>
      <c r="C276" s="739">
        <f>IF(COUNTIF(CONTROL!$B$98:$B$147,'Funding by District'!D114)&gt;=1,"",ROW()-162)</f>
        <v>114</v>
      </c>
      <c r="F276" s="78"/>
      <c r="G276" s="78"/>
    </row>
    <row r="277" spans="2:7">
      <c r="B277" s="737" t="s">
        <v>669</v>
      </c>
      <c r="C277" s="739">
        <f>IF(COUNTIF(CONTROL!$B$98:$B$147,'Funding by District'!D115)&gt;=1,"",ROW()-162)</f>
        <v>115</v>
      </c>
      <c r="F277" s="78"/>
      <c r="G277" s="78"/>
    </row>
    <row r="278" spans="2:7">
      <c r="B278" s="737" t="s">
        <v>670</v>
      </c>
      <c r="C278" s="739">
        <f>IF(COUNTIF(CONTROL!$B$98:$B$147,'Funding by District'!D116)&gt;=1,"",ROW()-162)</f>
        <v>116</v>
      </c>
      <c r="F278" s="78"/>
      <c r="G278" s="78"/>
    </row>
    <row r="279" spans="2:7">
      <c r="B279" s="737" t="s">
        <v>671</v>
      </c>
      <c r="C279" s="739">
        <f>IF(COUNTIF(CONTROL!$B$98:$B$147,'Funding by District'!D117)&gt;=1,"",ROW()-162)</f>
        <v>117</v>
      </c>
      <c r="F279" s="78"/>
      <c r="G279" s="78"/>
    </row>
    <row r="280" spans="2:7">
      <c r="B280" s="737" t="s">
        <v>672</v>
      </c>
      <c r="C280" s="739">
        <f>IF(COUNTIF(CONTROL!$B$98:$B$147,'Funding by District'!D118)&gt;=1,"",ROW()-162)</f>
        <v>118</v>
      </c>
      <c r="F280" s="78"/>
      <c r="G280" s="78"/>
    </row>
    <row r="281" spans="2:7">
      <c r="B281" s="737" t="s">
        <v>673</v>
      </c>
      <c r="C281" s="739">
        <f>IF(COUNTIF(CONTROL!$B$98:$B$147,'Funding by District'!D119)&gt;=1,"",ROW()-162)</f>
        <v>119</v>
      </c>
      <c r="F281" s="78"/>
      <c r="G281" s="78"/>
    </row>
    <row r="282" spans="2:7">
      <c r="B282" s="737" t="s">
        <v>674</v>
      </c>
      <c r="C282" s="739">
        <f>IF(COUNTIF(CONTROL!$B$98:$B$147,'Funding by District'!D120)&gt;=1,"",ROW()-162)</f>
        <v>120</v>
      </c>
      <c r="F282" s="78"/>
      <c r="G282" s="78"/>
    </row>
    <row r="283" spans="2:7">
      <c r="B283" s="737" t="s">
        <v>675</v>
      </c>
      <c r="C283" s="739">
        <f>IF(COUNTIF(CONTROL!$B$98:$B$147,'Funding by District'!D121)&gt;=1,"",ROW()-162)</f>
        <v>121</v>
      </c>
      <c r="F283" s="78"/>
      <c r="G283" s="78"/>
    </row>
    <row r="284" spans="2:7">
      <c r="B284" s="737" t="s">
        <v>676</v>
      </c>
      <c r="C284" s="739">
        <f>IF(COUNTIF(CONTROL!$B$98:$B$147,'Funding by District'!D122)&gt;=1,"",ROW()-162)</f>
        <v>122</v>
      </c>
      <c r="F284" s="78"/>
      <c r="G284" s="78"/>
    </row>
    <row r="285" spans="2:7">
      <c r="B285" s="737" t="s">
        <v>677</v>
      </c>
      <c r="C285" s="739">
        <f>IF(COUNTIF(CONTROL!$B$98:$B$147,'Funding by District'!D123)&gt;=1,"",ROW()-162)</f>
        <v>123</v>
      </c>
      <c r="F285" s="78"/>
      <c r="G285" s="78"/>
    </row>
    <row r="286" spans="2:7">
      <c r="B286" s="737" t="s">
        <v>678</v>
      </c>
      <c r="C286" s="739">
        <f>IF(COUNTIF(CONTROL!$B$98:$B$147,'Funding by District'!D124)&gt;=1,"",ROW()-162)</f>
        <v>124</v>
      </c>
      <c r="F286" s="78"/>
      <c r="G286" s="78"/>
    </row>
    <row r="287" spans="2:7">
      <c r="B287" s="737" t="s">
        <v>679</v>
      </c>
      <c r="C287" s="739">
        <f>IF(COUNTIF(CONTROL!$B$98:$B$147,'Funding by District'!D125)&gt;=1,"",ROW()-162)</f>
        <v>125</v>
      </c>
      <c r="F287" s="78"/>
      <c r="G287" s="78"/>
    </row>
    <row r="288" spans="2:7">
      <c r="B288" s="737" t="s">
        <v>680</v>
      </c>
      <c r="C288" s="739">
        <f>IF(COUNTIF(CONTROL!$B$98:$B$147,'Funding by District'!D126)&gt;=1,"",ROW()-162)</f>
        <v>126</v>
      </c>
      <c r="F288" s="78"/>
      <c r="G288" s="78"/>
    </row>
    <row r="289" spans="2:7">
      <c r="B289" s="737" t="s">
        <v>681</v>
      </c>
      <c r="C289" s="739">
        <f>IF(COUNTIF(CONTROL!$B$98:$B$147,'Funding by District'!D127)&gt;=1,"",ROW()-162)</f>
        <v>127</v>
      </c>
      <c r="F289" s="78"/>
      <c r="G289" s="78"/>
    </row>
    <row r="290" spans="2:7">
      <c r="B290" s="737" t="s">
        <v>682</v>
      </c>
      <c r="C290" s="739">
        <f>IF(COUNTIF(CONTROL!$B$98:$B$147,'Funding by District'!D128)&gt;=1,"",ROW()-162)</f>
        <v>128</v>
      </c>
      <c r="F290" s="78"/>
      <c r="G290" s="78"/>
    </row>
    <row r="291" spans="2:7">
      <c r="B291" s="737" t="s">
        <v>683</v>
      </c>
      <c r="C291" s="739">
        <f>IF(COUNTIF(CONTROL!$B$98:$B$147,'Funding by District'!D129)&gt;=1,"",ROW()-162)</f>
        <v>129</v>
      </c>
      <c r="F291" s="78"/>
      <c r="G291" s="78"/>
    </row>
    <row r="292" spans="2:7">
      <c r="B292" s="737" t="s">
        <v>684</v>
      </c>
      <c r="C292" s="739">
        <f>IF(COUNTIF(CONTROL!$B$98:$B$147,'Funding by District'!D130)&gt;=1,"",ROW()-162)</f>
        <v>130</v>
      </c>
      <c r="F292" s="78"/>
      <c r="G292" s="78"/>
    </row>
    <row r="293" spans="2:7">
      <c r="B293" s="737" t="s">
        <v>685</v>
      </c>
      <c r="C293" s="739">
        <f>IF(COUNTIF(CONTROL!$B$98:$B$147,'Funding by District'!D131)&gt;=1,"",ROW()-162)</f>
        <v>131</v>
      </c>
      <c r="F293" s="78"/>
      <c r="G293" s="78"/>
    </row>
    <row r="294" spans="2:7">
      <c r="B294" s="737" t="s">
        <v>686</v>
      </c>
      <c r="C294" s="739">
        <f>IF(COUNTIF(CONTROL!$B$98:$B$147,'Funding by District'!D132)&gt;=1,"",ROW()-162)</f>
        <v>132</v>
      </c>
      <c r="F294" s="78"/>
      <c r="G294" s="78"/>
    </row>
    <row r="295" spans="2:7">
      <c r="B295" s="737" t="s">
        <v>687</v>
      </c>
      <c r="C295" s="739">
        <f>IF(COUNTIF(CONTROL!$B$98:$B$147,'Funding by District'!D133)&gt;=1,"",ROW()-162)</f>
        <v>133</v>
      </c>
      <c r="F295" s="78"/>
      <c r="G295" s="78"/>
    </row>
    <row r="296" spans="2:7">
      <c r="B296" s="737" t="s">
        <v>688</v>
      </c>
      <c r="C296" s="739">
        <f>IF(COUNTIF(CONTROL!$B$98:$B$147,'Funding by District'!D134)&gt;=1,"",ROW()-162)</f>
        <v>134</v>
      </c>
      <c r="F296" s="78"/>
      <c r="G296" s="78"/>
    </row>
    <row r="297" spans="2:7">
      <c r="B297" s="737" t="s">
        <v>689</v>
      </c>
      <c r="C297" s="739">
        <f>IF(COUNTIF(CONTROL!$B$98:$B$147,'Funding by District'!D135)&gt;=1,"",ROW()-162)</f>
        <v>135</v>
      </c>
      <c r="F297" s="78"/>
      <c r="G297" s="78"/>
    </row>
    <row r="298" spans="2:7">
      <c r="B298" s="737" t="s">
        <v>690</v>
      </c>
      <c r="C298" s="739">
        <f>IF(COUNTIF(CONTROL!$B$98:$B$147,'Funding by District'!D136)&gt;=1,"",ROW()-162)</f>
        <v>136</v>
      </c>
      <c r="F298" s="78"/>
      <c r="G298" s="78"/>
    </row>
    <row r="299" spans="2:7">
      <c r="B299" s="737" t="s">
        <v>691</v>
      </c>
      <c r="C299" s="739">
        <f>IF(COUNTIF(CONTROL!$B$98:$B$147,'Funding by District'!D137)&gt;=1,"",ROW()-162)</f>
        <v>137</v>
      </c>
      <c r="F299" s="78"/>
      <c r="G299" s="78"/>
    </row>
    <row r="300" spans="2:7">
      <c r="B300" s="737" t="s">
        <v>692</v>
      </c>
      <c r="C300" s="739">
        <f>IF(COUNTIF(CONTROL!$B$98:$B$147,'Funding by District'!D138)&gt;=1,"",ROW()-162)</f>
        <v>138</v>
      </c>
      <c r="F300" s="78"/>
      <c r="G300" s="78"/>
    </row>
    <row r="301" spans="2:7">
      <c r="B301" s="737" t="s">
        <v>693</v>
      </c>
      <c r="C301" s="739">
        <f>IF(COUNTIF(CONTROL!$B$98:$B$147,'Funding by District'!D139)&gt;=1,"",ROW()-162)</f>
        <v>139</v>
      </c>
      <c r="F301" s="78"/>
      <c r="G301" s="78"/>
    </row>
    <row r="302" spans="2:7">
      <c r="B302" s="737" t="s">
        <v>694</v>
      </c>
      <c r="C302" s="739">
        <f>IF(COUNTIF(CONTROL!$B$98:$B$147,'Funding by District'!D140)&gt;=1,"",ROW()-162)</f>
        <v>140</v>
      </c>
      <c r="F302" s="78"/>
      <c r="G302" s="78"/>
    </row>
    <row r="303" spans="2:7">
      <c r="B303" s="737" t="s">
        <v>695</v>
      </c>
      <c r="C303" s="739">
        <f>IF(COUNTIF(CONTROL!$B$98:$B$147,'Funding by District'!D141)&gt;=1,"",ROW()-162)</f>
        <v>141</v>
      </c>
      <c r="F303" s="78"/>
      <c r="G303" s="78"/>
    </row>
    <row r="304" spans="2:7">
      <c r="B304" s="737" t="s">
        <v>696</v>
      </c>
      <c r="C304" s="739">
        <f>IF(COUNTIF(CONTROL!$B$98:$B$147,'Funding by District'!D142)&gt;=1,"",ROW()-162)</f>
        <v>142</v>
      </c>
      <c r="F304" s="78"/>
      <c r="G304" s="78"/>
    </row>
    <row r="305" spans="2:7">
      <c r="B305" s="737" t="s">
        <v>697</v>
      </c>
      <c r="C305" s="739">
        <f>IF(COUNTIF(CONTROL!$B$98:$B$147,'Funding by District'!D143)&gt;=1,"",ROW()-162)</f>
        <v>143</v>
      </c>
      <c r="F305" s="78"/>
      <c r="G305" s="78"/>
    </row>
    <row r="306" spans="2:7">
      <c r="B306" s="737" t="s">
        <v>698</v>
      </c>
      <c r="C306" s="739">
        <f>IF(COUNTIF(CONTROL!$B$98:$B$147,'Funding by District'!D144)&gt;=1,"",ROW()-162)</f>
        <v>144</v>
      </c>
      <c r="F306" s="78"/>
      <c r="G306" s="78"/>
    </row>
    <row r="307" spans="2:7">
      <c r="B307" s="737" t="s">
        <v>699</v>
      </c>
      <c r="C307" s="739">
        <f>IF(COUNTIF(CONTROL!$B$98:$B$147,'Funding by District'!D145)&gt;=1,"",ROW()-162)</f>
        <v>145</v>
      </c>
      <c r="F307" s="78"/>
      <c r="G307" s="78"/>
    </row>
    <row r="308" spans="2:7">
      <c r="B308" s="737" t="s">
        <v>700</v>
      </c>
      <c r="C308" s="739">
        <f>IF(COUNTIF(CONTROL!$B$98:$B$147,'Funding by District'!D146)&gt;=1,"",ROW()-162)</f>
        <v>146</v>
      </c>
      <c r="F308" s="78"/>
      <c r="G308" s="78"/>
    </row>
    <row r="309" spans="2:7">
      <c r="B309" s="737" t="s">
        <v>701</v>
      </c>
      <c r="C309" s="739">
        <f>IF(COUNTIF(CONTROL!$B$98:$B$147,'Funding by District'!D147)&gt;=1,"",ROW()-162)</f>
        <v>147</v>
      </c>
      <c r="F309" s="78"/>
      <c r="G309" s="78"/>
    </row>
    <row r="310" spans="2:7">
      <c r="B310" s="737" t="s">
        <v>702</v>
      </c>
      <c r="C310" s="739">
        <f>IF(COUNTIF(CONTROL!$B$98:$B$147,'Funding by District'!D148)&gt;=1,"",ROW()-162)</f>
        <v>148</v>
      </c>
      <c r="F310" s="78"/>
      <c r="G310" s="78"/>
    </row>
    <row r="311" spans="2:7">
      <c r="B311" s="737" t="s">
        <v>703</v>
      </c>
      <c r="C311" s="739">
        <f>IF(COUNTIF(CONTROL!$B$98:$B$147,'Funding by District'!D149)&gt;=1,"",ROW()-162)</f>
        <v>149</v>
      </c>
      <c r="F311" s="78"/>
      <c r="G311" s="78"/>
    </row>
    <row r="312" spans="2:7">
      <c r="B312" s="737" t="s">
        <v>704</v>
      </c>
      <c r="C312" s="739">
        <f>IF(COUNTIF(CONTROL!$B$98:$B$147,'Funding by District'!D150)&gt;=1,"",ROW()-162)</f>
        <v>150</v>
      </c>
      <c r="F312" s="78"/>
      <c r="G312" s="78"/>
    </row>
    <row r="313" spans="2:7">
      <c r="B313" s="737" t="s">
        <v>705</v>
      </c>
      <c r="C313" s="739">
        <f>IF(COUNTIF(CONTROL!$B$98:$B$147,'Funding by District'!D151)&gt;=1,"",ROW()-162)</f>
        <v>151</v>
      </c>
      <c r="F313" s="78"/>
      <c r="G313" s="78"/>
    </row>
    <row r="314" spans="2:7">
      <c r="B314" s="737" t="s">
        <v>706</v>
      </c>
      <c r="C314" s="739">
        <f>IF(COUNTIF(CONTROL!$B$98:$B$147,'Funding by District'!D152)&gt;=1,"",ROW()-162)</f>
        <v>152</v>
      </c>
      <c r="F314" s="78"/>
      <c r="G314" s="78"/>
    </row>
    <row r="315" spans="2:7">
      <c r="B315" s="737" t="s">
        <v>707</v>
      </c>
      <c r="C315" s="739">
        <f>IF(COUNTIF(CONTROL!$B$98:$B$147,'Funding by District'!D153)&gt;=1,"",ROW()-162)</f>
        <v>153</v>
      </c>
      <c r="F315" s="78"/>
      <c r="G315" s="78"/>
    </row>
    <row r="316" spans="2:7">
      <c r="B316" s="737" t="s">
        <v>708</v>
      </c>
      <c r="C316" s="739">
        <f>IF(COUNTIF(CONTROL!$B$98:$B$147,'Funding by District'!D154)&gt;=1,"",ROW()-162)</f>
        <v>154</v>
      </c>
      <c r="F316" s="78"/>
      <c r="G316" s="78"/>
    </row>
    <row r="317" spans="2:7">
      <c r="B317" s="737" t="s">
        <v>709</v>
      </c>
      <c r="C317" s="739">
        <f>IF(COUNTIF(CONTROL!$B$98:$B$147,'Funding by District'!D155)&gt;=1,"",ROW()-162)</f>
        <v>155</v>
      </c>
      <c r="F317" s="78"/>
      <c r="G317" s="78"/>
    </row>
    <row r="318" spans="2:7">
      <c r="B318" s="737" t="s">
        <v>710</v>
      </c>
      <c r="C318" s="739">
        <f>IF(COUNTIF(CONTROL!$B$98:$B$147,'Funding by District'!D156)&gt;=1,"",ROW()-162)</f>
        <v>156</v>
      </c>
      <c r="F318" s="78"/>
      <c r="G318" s="78"/>
    </row>
    <row r="319" spans="2:7">
      <c r="B319" s="737" t="s">
        <v>711</v>
      </c>
      <c r="C319" s="739">
        <f>IF(COUNTIF(CONTROL!$B$98:$B$147,'Funding by District'!D157)&gt;=1,"",ROW()-162)</f>
        <v>157</v>
      </c>
      <c r="F319" s="78"/>
      <c r="G319" s="78"/>
    </row>
    <row r="320" spans="2:7">
      <c r="B320" s="737" t="s">
        <v>712</v>
      </c>
      <c r="C320" s="739">
        <f>IF(COUNTIF(CONTROL!$B$98:$B$147,'Funding by District'!D158)&gt;=1,"",ROW()-162)</f>
        <v>158</v>
      </c>
      <c r="F320" s="78"/>
      <c r="G320" s="78"/>
    </row>
    <row r="321" spans="2:7">
      <c r="B321" s="737" t="s">
        <v>713</v>
      </c>
      <c r="C321" s="739">
        <f>IF(COUNTIF(CONTROL!$B$98:$B$147,'Funding by District'!D159)&gt;=1,"",ROW()-162)</f>
        <v>159</v>
      </c>
      <c r="F321" s="78"/>
      <c r="G321" s="78"/>
    </row>
    <row r="322" spans="2:7">
      <c r="B322" s="737" t="s">
        <v>714</v>
      </c>
      <c r="C322" s="739">
        <f>IF(COUNTIF(CONTROL!$B$98:$B$147,'Funding by District'!D160)&gt;=1,"",ROW()-162)</f>
        <v>160</v>
      </c>
      <c r="F322" s="78"/>
      <c r="G322" s="78"/>
    </row>
    <row r="323" spans="2:7">
      <c r="B323" s="737" t="s">
        <v>715</v>
      </c>
      <c r="C323" s="739">
        <f>IF(COUNTIF(CONTROL!$B$98:$B$147,'Funding by District'!D161)&gt;=1,"",ROW()-162)</f>
        <v>161</v>
      </c>
      <c r="F323" s="78"/>
      <c r="G323" s="78"/>
    </row>
    <row r="324" spans="2:7">
      <c r="B324" s="737" t="s">
        <v>716</v>
      </c>
      <c r="C324" s="739">
        <f>IF(COUNTIF(CONTROL!$B$98:$B$147,'Funding by District'!D162)&gt;=1,"",ROW()-162)</f>
        <v>162</v>
      </c>
      <c r="F324" s="78"/>
      <c r="G324" s="78"/>
    </row>
    <row r="325" spans="2:7">
      <c r="B325" s="737" t="s">
        <v>717</v>
      </c>
      <c r="C325" s="739">
        <f>IF(COUNTIF(CONTROL!$B$98:$B$147,'Funding by District'!D163)&gt;=1,"",ROW()-162)</f>
        <v>163</v>
      </c>
      <c r="F325" s="78"/>
      <c r="G325" s="78"/>
    </row>
    <row r="326" spans="2:7">
      <c r="B326" s="737" t="s">
        <v>718</v>
      </c>
      <c r="C326" s="739">
        <f>IF(COUNTIF(CONTROL!$B$98:$B$147,'Funding by District'!D164)&gt;=1,"",ROW()-162)</f>
        <v>164</v>
      </c>
      <c r="F326" s="78"/>
      <c r="G326" s="78"/>
    </row>
    <row r="327" spans="2:7">
      <c r="B327" s="737" t="s">
        <v>719</v>
      </c>
      <c r="C327" s="739">
        <f>IF(COUNTIF(CONTROL!$B$98:$B$147,'Funding by District'!D165)&gt;=1,"",ROW()-162)</f>
        <v>165</v>
      </c>
      <c r="F327" s="78"/>
      <c r="G327" s="78"/>
    </row>
    <row r="328" spans="2:7">
      <c r="B328" s="737" t="s">
        <v>720</v>
      </c>
      <c r="C328" s="739">
        <f>IF(COUNTIF(CONTROL!$B$98:$B$147,'Funding by District'!D166)&gt;=1,"",ROW()-162)</f>
        <v>166</v>
      </c>
      <c r="F328" s="78"/>
      <c r="G328" s="78"/>
    </row>
    <row r="329" spans="2:7">
      <c r="B329" s="737" t="s">
        <v>721</v>
      </c>
      <c r="C329" s="739">
        <f>IF(COUNTIF(CONTROL!$B$98:$B$147,'Funding by District'!D167)&gt;=1,"",ROW()-162)</f>
        <v>167</v>
      </c>
      <c r="F329" s="78"/>
      <c r="G329" s="78"/>
    </row>
    <row r="330" spans="2:7">
      <c r="B330" s="737" t="s">
        <v>722</v>
      </c>
      <c r="C330" s="739">
        <f>IF(COUNTIF(CONTROL!$B$98:$B$147,'Funding by District'!D168)&gt;=1,"",ROW()-162)</f>
        <v>168</v>
      </c>
      <c r="F330" s="78"/>
      <c r="G330" s="78"/>
    </row>
    <row r="331" spans="2:7">
      <c r="B331" s="737" t="s">
        <v>723</v>
      </c>
      <c r="C331" s="739">
        <f>IF(COUNTIF(CONTROL!$B$98:$B$147,'Funding by District'!D169)&gt;=1,"",ROW()-162)</f>
        <v>169</v>
      </c>
      <c r="F331" s="78"/>
      <c r="G331" s="78"/>
    </row>
    <row r="332" spans="2:7">
      <c r="B332" s="737" t="s">
        <v>724</v>
      </c>
      <c r="C332" s="739">
        <f>IF(COUNTIF(CONTROL!$B$98:$B$147,'Funding by District'!D170)&gt;=1,"",ROW()-162)</f>
        <v>170</v>
      </c>
      <c r="F332" s="78"/>
      <c r="G332" s="78"/>
    </row>
    <row r="333" spans="2:7">
      <c r="B333" s="737" t="s">
        <v>725</v>
      </c>
      <c r="C333" s="739">
        <f>IF(COUNTIF(CONTROL!$B$98:$B$147,'Funding by District'!D171)&gt;=1,"",ROW()-162)</f>
        <v>171</v>
      </c>
      <c r="F333" s="78"/>
      <c r="G333" s="78"/>
    </row>
    <row r="334" spans="2:7">
      <c r="B334" s="737" t="s">
        <v>726</v>
      </c>
      <c r="C334" s="739">
        <f>IF(COUNTIF(CONTROL!$B$98:$B$147,'Funding by District'!D172)&gt;=1,"",ROW()-162)</f>
        <v>172</v>
      </c>
      <c r="F334" s="78"/>
      <c r="G334" s="78"/>
    </row>
    <row r="335" spans="2:7">
      <c r="B335" s="737" t="s">
        <v>727</v>
      </c>
      <c r="C335" s="739">
        <f>IF(COUNTIF(CONTROL!$B$98:$B$147,'Funding by District'!D173)&gt;=1,"",ROW()-162)</f>
        <v>173</v>
      </c>
      <c r="F335" s="78"/>
      <c r="G335" s="78"/>
    </row>
    <row r="336" spans="2:7">
      <c r="B336" s="737" t="s">
        <v>728</v>
      </c>
      <c r="C336" s="739">
        <f>IF(COUNTIF(CONTROL!$B$98:$B$147,'Funding by District'!D174)&gt;=1,"",ROW()-162)</f>
        <v>174</v>
      </c>
      <c r="F336" s="78"/>
      <c r="G336" s="78"/>
    </row>
    <row r="337" spans="2:7">
      <c r="B337" s="737" t="s">
        <v>729</v>
      </c>
      <c r="C337" s="739">
        <f>IF(COUNTIF(CONTROL!$B$98:$B$147,'Funding by District'!D175)&gt;=1,"",ROW()-162)</f>
        <v>175</v>
      </c>
      <c r="F337" s="78"/>
      <c r="G337" s="78"/>
    </row>
    <row r="338" spans="2:7">
      <c r="B338" s="737" t="s">
        <v>730</v>
      </c>
      <c r="C338" s="739">
        <f>IF(COUNTIF(CONTROL!$B$98:$B$147,'Funding by District'!D176)&gt;=1,"",ROW()-162)</f>
        <v>176</v>
      </c>
      <c r="F338" s="78"/>
      <c r="G338" s="78"/>
    </row>
    <row r="339" spans="2:7">
      <c r="B339" s="737" t="s">
        <v>731</v>
      </c>
      <c r="C339" s="739">
        <f>IF(COUNTIF(CONTROL!$B$98:$B$147,'Funding by District'!D177)&gt;=1,"",ROW()-162)</f>
        <v>177</v>
      </c>
      <c r="F339" s="78"/>
      <c r="G339" s="78"/>
    </row>
    <row r="340" spans="2:7">
      <c r="B340" s="737" t="s">
        <v>732</v>
      </c>
      <c r="C340" s="739">
        <f>IF(COUNTIF(CONTROL!$B$98:$B$147,'Funding by District'!D178)&gt;=1,"",ROW()-162)</f>
        <v>178</v>
      </c>
      <c r="F340" s="78"/>
      <c r="G340" s="78"/>
    </row>
    <row r="341" spans="2:7">
      <c r="B341" s="737" t="s">
        <v>733</v>
      </c>
      <c r="C341" s="739">
        <f>IF(COUNTIF(CONTROL!$B$98:$B$147,'Funding by District'!D179)&gt;=1,"",ROW()-162)</f>
        <v>179</v>
      </c>
      <c r="F341" s="78"/>
      <c r="G341" s="78"/>
    </row>
    <row r="342" spans="2:7">
      <c r="B342" s="737" t="s">
        <v>734</v>
      </c>
      <c r="C342" s="739">
        <f>IF(COUNTIF(CONTROL!$B$98:$B$147,'Funding by District'!D180)&gt;=1,"",ROW()-162)</f>
        <v>180</v>
      </c>
      <c r="F342" s="78"/>
      <c r="G342" s="78"/>
    </row>
    <row r="343" spans="2:7">
      <c r="B343" s="737" t="s">
        <v>735</v>
      </c>
      <c r="C343" s="739">
        <f>IF(COUNTIF(CONTROL!$B$98:$B$147,'Funding by District'!D181)&gt;=1,"",ROW()-162)</f>
        <v>181</v>
      </c>
      <c r="F343" s="78"/>
      <c r="G343" s="78"/>
    </row>
    <row r="344" spans="2:7">
      <c r="B344" s="737" t="s">
        <v>736</v>
      </c>
      <c r="C344" s="739">
        <f>IF(COUNTIF(CONTROL!$B$98:$B$147,'Funding by District'!D182)&gt;=1,"",ROW()-162)</f>
        <v>182</v>
      </c>
      <c r="F344" s="78"/>
      <c r="G344" s="78"/>
    </row>
    <row r="345" spans="2:7">
      <c r="B345" s="737" t="s">
        <v>737</v>
      </c>
      <c r="C345" s="739">
        <f>IF(COUNTIF(CONTROL!$B$98:$B$147,'Funding by District'!D183)&gt;=1,"",ROW()-162)</f>
        <v>183</v>
      </c>
      <c r="F345" s="78"/>
      <c r="G345" s="78"/>
    </row>
    <row r="346" spans="2:7">
      <c r="B346" s="737" t="s">
        <v>738</v>
      </c>
      <c r="C346" s="739">
        <f>IF(COUNTIF(CONTROL!$B$98:$B$147,'Funding by District'!D184)&gt;=1,"",ROW()-162)</f>
        <v>184</v>
      </c>
      <c r="F346" s="78"/>
      <c r="G346" s="78"/>
    </row>
    <row r="347" spans="2:7">
      <c r="B347" s="737" t="s">
        <v>739</v>
      </c>
      <c r="C347" s="739">
        <f>IF(COUNTIF(CONTROL!$B$98:$B$147,'Funding by District'!D185)&gt;=1,"",ROW()-162)</f>
        <v>185</v>
      </c>
      <c r="F347" s="78"/>
      <c r="G347" s="78"/>
    </row>
    <row r="348" spans="2:7">
      <c r="B348" s="737" t="s">
        <v>740</v>
      </c>
      <c r="C348" s="739">
        <f>IF(COUNTIF(CONTROL!$B$98:$B$147,'Funding by District'!D186)&gt;=1,"",ROW()-162)</f>
        <v>186</v>
      </c>
      <c r="F348" s="78"/>
      <c r="G348" s="78"/>
    </row>
    <row r="349" spans="2:7">
      <c r="B349" s="737" t="s">
        <v>741</v>
      </c>
      <c r="C349" s="739">
        <f>IF(COUNTIF(CONTROL!$B$98:$B$147,'Funding by District'!D187)&gt;=1,"",ROW()-162)</f>
        <v>187</v>
      </c>
      <c r="F349" s="78"/>
      <c r="G349" s="78"/>
    </row>
    <row r="350" spans="2:7">
      <c r="B350" s="737" t="s">
        <v>742</v>
      </c>
      <c r="C350" s="739">
        <f>IF(COUNTIF(CONTROL!$B$98:$B$147,'Funding by District'!D188)&gt;=1,"",ROW()-162)</f>
        <v>188</v>
      </c>
      <c r="F350" s="78"/>
      <c r="G350" s="78"/>
    </row>
    <row r="351" spans="2:7">
      <c r="B351" s="737" t="s">
        <v>743</v>
      </c>
      <c r="C351" s="739">
        <f>IF(COUNTIF(CONTROL!$B$98:$B$147,'Funding by District'!D189)&gt;=1,"",ROW()-162)</f>
        <v>189</v>
      </c>
      <c r="F351" s="78"/>
      <c r="G351" s="78"/>
    </row>
    <row r="352" spans="2:7">
      <c r="B352" s="737" t="s">
        <v>744</v>
      </c>
      <c r="C352" s="739">
        <f>IF(COUNTIF(CONTROL!$B$98:$B$147,'Funding by District'!D190)&gt;=1,"",ROW()-162)</f>
        <v>190</v>
      </c>
      <c r="F352" s="78"/>
      <c r="G352" s="78"/>
    </row>
    <row r="353" spans="2:7">
      <c r="B353" s="737" t="s">
        <v>745</v>
      </c>
      <c r="C353" s="739">
        <f>IF(COUNTIF(CONTROL!$B$98:$B$147,'Funding by District'!D191)&gt;=1,"",ROW()-162)</f>
        <v>191</v>
      </c>
      <c r="F353" s="78"/>
      <c r="G353" s="78"/>
    </row>
    <row r="354" spans="2:7">
      <c r="B354" s="737" t="s">
        <v>746</v>
      </c>
      <c r="C354" s="739">
        <f>IF(COUNTIF(CONTROL!$B$98:$B$147,'Funding by District'!D192)&gt;=1,"",ROW()-162)</f>
        <v>192</v>
      </c>
      <c r="F354" s="78"/>
      <c r="G354" s="78"/>
    </row>
    <row r="355" spans="2:7">
      <c r="B355" s="737" t="s">
        <v>747</v>
      </c>
      <c r="C355" s="739">
        <f>IF(COUNTIF(CONTROL!$B$98:$B$147,'Funding by District'!D193)&gt;=1,"",ROW()-162)</f>
        <v>193</v>
      </c>
      <c r="F355" s="78"/>
      <c r="G355" s="78"/>
    </row>
    <row r="356" spans="2:7">
      <c r="B356" s="737" t="s">
        <v>748</v>
      </c>
      <c r="C356" s="739">
        <f>IF(COUNTIF(CONTROL!$B$98:$B$147,'Funding by District'!D194)&gt;=1,"",ROW()-162)</f>
        <v>194</v>
      </c>
      <c r="F356" s="78"/>
      <c r="G356" s="78"/>
    </row>
    <row r="357" spans="2:7">
      <c r="B357" s="737" t="s">
        <v>749</v>
      </c>
      <c r="C357" s="739">
        <f>IF(COUNTIF(CONTROL!$B$98:$B$147,'Funding by District'!D195)&gt;=1,"",ROW()-162)</f>
        <v>195</v>
      </c>
      <c r="F357" s="78"/>
      <c r="G357" s="78"/>
    </row>
    <row r="358" spans="2:7">
      <c r="B358" s="737" t="s">
        <v>750</v>
      </c>
      <c r="C358" s="739">
        <f>IF(COUNTIF(CONTROL!$B$98:$B$147,'Funding by District'!D196)&gt;=1,"",ROW()-162)</f>
        <v>196</v>
      </c>
      <c r="F358" s="78"/>
      <c r="G358" s="78"/>
    </row>
    <row r="359" spans="2:7">
      <c r="B359" s="737" t="s">
        <v>751</v>
      </c>
      <c r="C359" s="739">
        <f>IF(COUNTIF(CONTROL!$B$98:$B$147,'Funding by District'!D197)&gt;=1,"",ROW()-162)</f>
        <v>197</v>
      </c>
      <c r="F359" s="78"/>
      <c r="G359" s="78"/>
    </row>
    <row r="360" spans="2:7">
      <c r="B360" s="737" t="s">
        <v>752</v>
      </c>
      <c r="C360" s="739">
        <f>IF(COUNTIF(CONTROL!$B$98:$B$147,'Funding by District'!D198)&gt;=1,"",ROW()-162)</f>
        <v>198</v>
      </c>
      <c r="F360" s="78"/>
      <c r="G360" s="78"/>
    </row>
    <row r="361" spans="2:7">
      <c r="B361" s="737" t="s">
        <v>753</v>
      </c>
      <c r="C361" s="739">
        <f>IF(COUNTIF(CONTROL!$B$98:$B$147,'Funding by District'!D199)&gt;=1,"",ROW()-162)</f>
        <v>199</v>
      </c>
      <c r="G361" s="78"/>
    </row>
    <row r="362" spans="2:7">
      <c r="B362" s="737" t="s">
        <v>754</v>
      </c>
      <c r="C362" s="739">
        <f>IF(COUNTIF(CONTROL!$B$98:$B$147,'Funding by District'!D200)&gt;=1,"",ROW()-162)</f>
        <v>200</v>
      </c>
      <c r="G362" s="78"/>
    </row>
    <row r="363" spans="2:7">
      <c r="B363" s="737" t="s">
        <v>755</v>
      </c>
      <c r="C363" s="739">
        <f>IF(COUNTIF(CONTROL!$B$98:$B$147,'Funding by District'!D201)&gt;=1,"",ROW()-162)</f>
        <v>201</v>
      </c>
      <c r="G363" s="78"/>
    </row>
    <row r="364" spans="2:7">
      <c r="B364" s="737" t="s">
        <v>756</v>
      </c>
      <c r="C364" s="739">
        <f>IF(COUNTIF(CONTROL!$B$98:$B$147,'Funding by District'!D202)&gt;=1,"",ROW()-162)</f>
        <v>202</v>
      </c>
      <c r="G364" s="78"/>
    </row>
    <row r="365" spans="2:7">
      <c r="B365" s="737" t="s">
        <v>757</v>
      </c>
      <c r="C365" s="739">
        <f>IF(COUNTIF(CONTROL!$B$98:$B$147,'Funding by District'!D203)&gt;=1,"",ROW()-162)</f>
        <v>203</v>
      </c>
      <c r="G365" s="78"/>
    </row>
    <row r="366" spans="2:7">
      <c r="B366" s="737" t="s">
        <v>758</v>
      </c>
      <c r="C366" s="739">
        <f>IF(COUNTIF(CONTROL!$B$98:$B$147,'Funding by District'!D204)&gt;=1,"",ROW()-162)</f>
        <v>204</v>
      </c>
      <c r="G366" s="78"/>
    </row>
    <row r="367" spans="2:7">
      <c r="B367" s="737" t="s">
        <v>759</v>
      </c>
      <c r="C367" s="739">
        <f>IF(COUNTIF(CONTROL!$B$98:$B$147,'Funding by District'!D205)&gt;=1,"",ROW()-162)</f>
        <v>205</v>
      </c>
      <c r="G367" s="78"/>
    </row>
    <row r="368" spans="2:7">
      <c r="B368" s="737" t="s">
        <v>760</v>
      </c>
      <c r="C368" s="739">
        <f>IF(COUNTIF(CONTROL!$B$98:$B$147,'Funding by District'!D206)&gt;=1,"",ROW()-162)</f>
        <v>206</v>
      </c>
      <c r="G368" s="78"/>
    </row>
    <row r="369" spans="2:7">
      <c r="B369" s="737" t="s">
        <v>761</v>
      </c>
      <c r="C369" s="739">
        <f>IF(COUNTIF(CONTROL!$B$98:$B$147,'Funding by District'!D207)&gt;=1,"",ROW()-162)</f>
        <v>207</v>
      </c>
      <c r="G369" s="78"/>
    </row>
    <row r="370" spans="2:7">
      <c r="B370" s="737" t="s">
        <v>762</v>
      </c>
      <c r="C370" s="739">
        <f>IF(COUNTIF(CONTROL!$B$98:$B$147,'Funding by District'!D208)&gt;=1,"",ROW()-162)</f>
        <v>208</v>
      </c>
      <c r="G370" s="78"/>
    </row>
    <row r="371" spans="2:7">
      <c r="B371" s="737" t="s">
        <v>763</v>
      </c>
      <c r="C371" s="739">
        <f>IF(COUNTIF(CONTROL!$B$98:$B$147,'Funding by District'!D209)&gt;=1,"",ROW()-162)</f>
        <v>209</v>
      </c>
      <c r="G371" s="78"/>
    </row>
    <row r="372" spans="2:7">
      <c r="B372" s="737" t="s">
        <v>764</v>
      </c>
      <c r="C372" s="739">
        <f>IF(COUNTIF(CONTROL!$B$98:$B$147,'Funding by District'!D210)&gt;=1,"",ROW()-162)</f>
        <v>210</v>
      </c>
      <c r="G372" s="78"/>
    </row>
    <row r="373" spans="2:7">
      <c r="B373" s="737" t="s">
        <v>765</v>
      </c>
      <c r="C373" s="739">
        <f>IF(COUNTIF(CONTROL!$B$98:$B$147,'Funding by District'!D211)&gt;=1,"",ROW()-162)</f>
        <v>211</v>
      </c>
      <c r="G373" s="78"/>
    </row>
    <row r="374" spans="2:7">
      <c r="B374" s="737" t="s">
        <v>766</v>
      </c>
      <c r="C374" s="739">
        <f>IF(COUNTIF(CONTROL!$B$98:$B$147,'Funding by District'!D212)&gt;=1,"",ROW()-162)</f>
        <v>212</v>
      </c>
      <c r="G374" s="78"/>
    </row>
    <row r="375" spans="2:7">
      <c r="B375" s="737" t="s">
        <v>767</v>
      </c>
      <c r="C375" s="739">
        <f>IF(COUNTIF(CONTROL!$B$98:$B$147,'Funding by District'!D213)&gt;=1,"",ROW()-162)</f>
        <v>213</v>
      </c>
      <c r="G375" s="78"/>
    </row>
    <row r="376" spans="2:7">
      <c r="B376" s="737" t="s">
        <v>768</v>
      </c>
      <c r="C376" s="739">
        <f>IF(COUNTIF(CONTROL!$B$98:$B$147,'Funding by District'!D214)&gt;=1,"",ROW()-162)</f>
        <v>214</v>
      </c>
      <c r="G376" s="78"/>
    </row>
    <row r="377" spans="2:7">
      <c r="B377" s="737" t="s">
        <v>769</v>
      </c>
      <c r="C377" s="739">
        <f>IF(COUNTIF(CONTROL!$B$98:$B$147,'Funding by District'!D215)&gt;=1,"",ROW()-162)</f>
        <v>215</v>
      </c>
      <c r="G377" s="78"/>
    </row>
    <row r="378" spans="2:7">
      <c r="B378" s="737" t="s">
        <v>770</v>
      </c>
      <c r="C378" s="739">
        <f>IF(COUNTIF(CONTROL!$B$98:$B$147,'Funding by District'!D216)&gt;=1,"",ROW()-162)</f>
        <v>216</v>
      </c>
      <c r="G378" s="78"/>
    </row>
    <row r="379" spans="2:7">
      <c r="B379" s="737" t="s">
        <v>771</v>
      </c>
      <c r="C379" s="739">
        <f>IF(COUNTIF(CONTROL!$B$98:$B$147,'Funding by District'!D217)&gt;=1,"",ROW()-162)</f>
        <v>217</v>
      </c>
      <c r="G379" s="78"/>
    </row>
    <row r="380" spans="2:7">
      <c r="B380" s="737" t="s">
        <v>772</v>
      </c>
      <c r="C380" s="739">
        <f>IF(COUNTIF(CONTROL!$B$98:$B$147,'Funding by District'!D218)&gt;=1,"",ROW()-162)</f>
        <v>218</v>
      </c>
      <c r="G380" s="78"/>
    </row>
    <row r="381" spans="2:7">
      <c r="B381" s="737" t="s">
        <v>773</v>
      </c>
      <c r="C381" s="739">
        <f>IF(COUNTIF(CONTROL!$B$98:$B$147,'Funding by District'!D219)&gt;=1,"",ROW()-162)</f>
        <v>219</v>
      </c>
      <c r="G381" s="78"/>
    </row>
    <row r="382" spans="2:7">
      <c r="B382" s="737" t="s">
        <v>774</v>
      </c>
      <c r="C382" s="739">
        <f>IF(COUNTIF(CONTROL!$B$98:$B$147,'Funding by District'!D220)&gt;=1,"",ROW()-162)</f>
        <v>220</v>
      </c>
      <c r="G382" s="78"/>
    </row>
    <row r="383" spans="2:7">
      <c r="B383" s="737" t="s">
        <v>775</v>
      </c>
      <c r="C383" s="739">
        <f>IF(COUNTIF(CONTROL!$B$98:$B$147,'Funding by District'!D221)&gt;=1,"",ROW()-162)</f>
        <v>221</v>
      </c>
      <c r="G383" s="78"/>
    </row>
    <row r="384" spans="2:7">
      <c r="B384" s="737" t="s">
        <v>776</v>
      </c>
      <c r="C384" s="739">
        <f>IF(COUNTIF(CONTROL!$B$98:$B$147,'Funding by District'!D222)&gt;=1,"",ROW()-162)</f>
        <v>222</v>
      </c>
      <c r="G384" s="78"/>
    </row>
    <row r="385" spans="2:7">
      <c r="B385" s="737" t="s">
        <v>777</v>
      </c>
      <c r="C385" s="739">
        <f>IF(COUNTIF(CONTROL!$B$98:$B$147,'Funding by District'!D223)&gt;=1,"",ROW()-162)</f>
        <v>223</v>
      </c>
      <c r="G385" s="78"/>
    </row>
    <row r="386" spans="2:7">
      <c r="B386" s="737" t="s">
        <v>778</v>
      </c>
      <c r="C386" s="739">
        <f>IF(COUNTIF(CONTROL!$B$98:$B$147,'Funding by District'!D224)&gt;=1,"",ROW()-162)</f>
        <v>224</v>
      </c>
      <c r="G386" s="78"/>
    </row>
    <row r="387" spans="2:7">
      <c r="B387" s="737" t="s">
        <v>779</v>
      </c>
      <c r="C387" s="739">
        <f>IF(COUNTIF(CONTROL!$B$98:$B$147,'Funding by District'!D225)&gt;=1,"",ROW()-162)</f>
        <v>225</v>
      </c>
      <c r="G387" s="78"/>
    </row>
    <row r="388" spans="2:7">
      <c r="B388" s="737" t="s">
        <v>780</v>
      </c>
      <c r="C388" s="739">
        <f>IF(COUNTIF(CONTROL!$B$98:$B$147,'Funding by District'!D226)&gt;=1,"",ROW()-162)</f>
        <v>226</v>
      </c>
      <c r="G388" s="78"/>
    </row>
    <row r="389" spans="2:7">
      <c r="B389" s="737" t="s">
        <v>781</v>
      </c>
      <c r="C389" s="739">
        <f>IF(COUNTIF(CONTROL!$B$98:$B$147,'Funding by District'!D227)&gt;=1,"",ROW()-162)</f>
        <v>227</v>
      </c>
      <c r="G389" s="78"/>
    </row>
    <row r="390" spans="2:7">
      <c r="B390" s="737" t="s">
        <v>782</v>
      </c>
      <c r="C390" s="739">
        <f>IF(COUNTIF(CONTROL!$B$98:$B$147,'Funding by District'!D228)&gt;=1,"",ROW()-162)</f>
        <v>228</v>
      </c>
      <c r="G390" s="78"/>
    </row>
    <row r="391" spans="2:7">
      <c r="B391" s="737" t="s">
        <v>783</v>
      </c>
      <c r="C391" s="739">
        <f>IF(COUNTIF(CONTROL!$B$98:$B$147,'Funding by District'!D229)&gt;=1,"",ROW()-162)</f>
        <v>229</v>
      </c>
      <c r="G391" s="78"/>
    </row>
    <row r="392" spans="2:7">
      <c r="B392" s="737" t="s">
        <v>784</v>
      </c>
      <c r="C392" s="739">
        <f>IF(COUNTIF(CONTROL!$B$98:$B$147,'Funding by District'!D230)&gt;=1,"",ROW()-162)</f>
        <v>230</v>
      </c>
      <c r="G392" s="78"/>
    </row>
    <row r="393" spans="2:7">
      <c r="B393" s="737" t="s">
        <v>785</v>
      </c>
      <c r="C393" s="739">
        <f>IF(COUNTIF(CONTROL!$B$98:$B$147,'Funding by District'!D231)&gt;=1,"",ROW()-162)</f>
        <v>231</v>
      </c>
      <c r="G393" s="78"/>
    </row>
    <row r="394" spans="2:7">
      <c r="B394" s="737" t="s">
        <v>786</v>
      </c>
      <c r="C394" s="739">
        <f>IF(COUNTIF(CONTROL!$B$98:$B$147,'Funding by District'!D232)&gt;=1,"",ROW()-162)</f>
        <v>232</v>
      </c>
      <c r="G394" s="78"/>
    </row>
    <row r="395" spans="2:7">
      <c r="B395" s="737" t="s">
        <v>787</v>
      </c>
      <c r="C395" s="739">
        <f>IF(COUNTIF(CONTROL!$B$98:$B$147,'Funding by District'!D233)&gt;=1,"",ROW()-162)</f>
        <v>233</v>
      </c>
      <c r="G395" s="78"/>
    </row>
    <row r="396" spans="2:7">
      <c r="B396" s="737" t="s">
        <v>788</v>
      </c>
      <c r="C396" s="739">
        <f>IF(COUNTIF(CONTROL!$B$98:$B$147,'Funding by District'!D234)&gt;=1,"",ROW()-162)</f>
        <v>234</v>
      </c>
      <c r="G396" s="78"/>
    </row>
    <row r="397" spans="2:7">
      <c r="B397" s="737" t="s">
        <v>789</v>
      </c>
      <c r="C397" s="739">
        <f>IF(COUNTIF(CONTROL!$B$98:$B$147,'Funding by District'!D235)&gt;=1,"",ROW()-162)</f>
        <v>235</v>
      </c>
      <c r="G397" s="78"/>
    </row>
    <row r="398" spans="2:7">
      <c r="B398" s="737" t="s">
        <v>790</v>
      </c>
      <c r="C398" s="739">
        <f>IF(COUNTIF(CONTROL!$B$98:$B$147,'Funding by District'!D236)&gt;=1,"",ROW()-162)</f>
        <v>236</v>
      </c>
      <c r="G398" s="78"/>
    </row>
    <row r="399" spans="2:7">
      <c r="B399" s="737" t="s">
        <v>791</v>
      </c>
      <c r="C399" s="739">
        <f>IF(COUNTIF(CONTROL!$B$98:$B$147,'Funding by District'!D237)&gt;=1,"",ROW()-162)</f>
        <v>237</v>
      </c>
      <c r="G399" s="78"/>
    </row>
    <row r="400" spans="2:7">
      <c r="B400" s="737" t="s">
        <v>792</v>
      </c>
      <c r="C400" s="739">
        <f>IF(COUNTIF(CONTROL!$B$98:$B$147,'Funding by District'!D238)&gt;=1,"",ROW()-162)</f>
        <v>238</v>
      </c>
      <c r="G400" s="78"/>
    </row>
    <row r="401" spans="2:7">
      <c r="B401" s="737" t="s">
        <v>793</v>
      </c>
      <c r="C401" s="739">
        <f>IF(COUNTIF(CONTROL!$B$98:$B$147,'Funding by District'!D239)&gt;=1,"",ROW()-162)</f>
        <v>239</v>
      </c>
      <c r="G401" s="78"/>
    </row>
    <row r="402" spans="2:7">
      <c r="B402" s="737" t="s">
        <v>794</v>
      </c>
      <c r="C402" s="739">
        <f>IF(COUNTIF(CONTROL!$B$98:$B$147,'Funding by District'!D240)&gt;=1,"",ROW()-162)</f>
        <v>240</v>
      </c>
      <c r="G402" s="78"/>
    </row>
    <row r="403" spans="2:7">
      <c r="B403" s="737" t="s">
        <v>795</v>
      </c>
      <c r="C403" s="739">
        <f>IF(COUNTIF(CONTROL!$B$98:$B$147,'Funding by District'!D241)&gt;=1,"",ROW()-162)</f>
        <v>241</v>
      </c>
      <c r="G403" s="78"/>
    </row>
    <row r="404" spans="2:7">
      <c r="B404" s="737" t="s">
        <v>796</v>
      </c>
      <c r="C404" s="739">
        <f>IF(COUNTIF(CONTROL!$B$98:$B$147,'Funding by District'!D242)&gt;=1,"",ROW()-162)</f>
        <v>242</v>
      </c>
      <c r="G404" s="78"/>
    </row>
    <row r="405" spans="2:7">
      <c r="B405" s="737" t="s">
        <v>797</v>
      </c>
      <c r="C405" s="739">
        <f>IF(COUNTIF(CONTROL!$B$98:$B$147,'Funding by District'!D243)&gt;=1,"",ROW()-162)</f>
        <v>243</v>
      </c>
      <c r="G405" s="78"/>
    </row>
    <row r="406" spans="2:7">
      <c r="B406" s="737" t="s">
        <v>798</v>
      </c>
      <c r="C406" s="739">
        <f>IF(COUNTIF(CONTROL!$B$98:$B$147,'Funding by District'!D244)&gt;=1,"",ROW()-162)</f>
        <v>244</v>
      </c>
      <c r="G406" s="78"/>
    </row>
    <row r="407" spans="2:7">
      <c r="B407" s="737" t="s">
        <v>799</v>
      </c>
      <c r="C407" s="739">
        <f>IF(COUNTIF(CONTROL!$B$98:$B$147,'Funding by District'!D245)&gt;=1,"",ROW()-162)</f>
        <v>245</v>
      </c>
      <c r="G407" s="78"/>
    </row>
    <row r="408" spans="2:7">
      <c r="B408" s="737" t="s">
        <v>800</v>
      </c>
      <c r="C408" s="739">
        <f>IF(COUNTIF(CONTROL!$B$98:$B$147,'Funding by District'!D246)&gt;=1,"",ROW()-162)</f>
        <v>246</v>
      </c>
      <c r="G408" s="78"/>
    </row>
    <row r="409" spans="2:7">
      <c r="B409" s="737" t="s">
        <v>801</v>
      </c>
      <c r="C409" s="739">
        <f>IF(COUNTIF(CONTROL!$B$98:$B$147,'Funding by District'!D247)&gt;=1,"",ROW()-162)</f>
        <v>247</v>
      </c>
      <c r="G409" s="78"/>
    </row>
    <row r="410" spans="2:7">
      <c r="B410" s="737" t="s">
        <v>802</v>
      </c>
      <c r="C410" s="739">
        <f>IF(COUNTIF(CONTROL!$B$98:$B$147,'Funding by District'!D248)&gt;=1,"",ROW()-162)</f>
        <v>248</v>
      </c>
      <c r="G410" s="78"/>
    </row>
    <row r="411" spans="2:7">
      <c r="B411" s="737" t="s">
        <v>803</v>
      </c>
      <c r="C411" s="739">
        <f>IF(COUNTIF(CONTROL!$B$98:$B$147,'Funding by District'!D249)&gt;=1,"",ROW()-162)</f>
        <v>249</v>
      </c>
      <c r="G411" s="78"/>
    </row>
    <row r="412" spans="2:7">
      <c r="B412" s="737" t="s">
        <v>804</v>
      </c>
      <c r="C412" s="739">
        <f>IF(COUNTIF(CONTROL!$B$98:$B$147,'Funding by District'!D250)&gt;=1,"",ROW()-162)</f>
        <v>250</v>
      </c>
      <c r="G412" s="78"/>
    </row>
    <row r="413" spans="2:7">
      <c r="B413" s="737" t="s">
        <v>805</v>
      </c>
      <c r="C413" s="739">
        <f>IF(COUNTIF(CONTROL!$B$98:$B$147,'Funding by District'!D251)&gt;=1,"",ROW()-162)</f>
        <v>251</v>
      </c>
      <c r="G413" s="78"/>
    </row>
    <row r="414" spans="2:7">
      <c r="B414" s="737" t="s">
        <v>806</v>
      </c>
      <c r="C414" s="739">
        <f>IF(COUNTIF(CONTROL!$B$98:$B$147,'Funding by District'!D252)&gt;=1,"",ROW()-162)</f>
        <v>252</v>
      </c>
      <c r="G414" s="78"/>
    </row>
    <row r="415" spans="2:7">
      <c r="B415" s="737" t="s">
        <v>807</v>
      </c>
      <c r="C415" s="739">
        <f>IF(COUNTIF(CONTROL!$B$98:$B$147,'Funding by District'!D253)&gt;=1,"",ROW()-162)</f>
        <v>253</v>
      </c>
      <c r="G415" s="78"/>
    </row>
    <row r="416" spans="2:7">
      <c r="B416" s="737" t="s">
        <v>808</v>
      </c>
      <c r="C416" s="739">
        <f>IF(COUNTIF(CONTROL!$B$98:$B$147,'Funding by District'!D254)&gt;=1,"",ROW()-162)</f>
        <v>254</v>
      </c>
      <c r="G416" s="78"/>
    </row>
    <row r="417" spans="2:7">
      <c r="B417" s="737" t="s">
        <v>809</v>
      </c>
      <c r="C417" s="739">
        <f>IF(COUNTIF(CONTROL!$B$98:$B$147,'Funding by District'!D255)&gt;=1,"",ROW()-162)</f>
        <v>255</v>
      </c>
      <c r="G417" s="78"/>
    </row>
    <row r="418" spans="2:7">
      <c r="B418" s="737" t="s">
        <v>810</v>
      </c>
      <c r="C418" s="739">
        <f>IF(COUNTIF(CONTROL!$B$98:$B$147,'Funding by District'!D256)&gt;=1,"",ROW()-162)</f>
        <v>256</v>
      </c>
      <c r="G418" s="78"/>
    </row>
    <row r="419" spans="2:7">
      <c r="B419" s="737" t="s">
        <v>811</v>
      </c>
      <c r="C419" s="739">
        <f>IF(COUNTIF(CONTROL!$B$98:$B$147,'Funding by District'!D257)&gt;=1,"",ROW()-162)</f>
        <v>257</v>
      </c>
      <c r="G419" s="78"/>
    </row>
    <row r="420" spans="2:7">
      <c r="B420" s="737" t="s">
        <v>812</v>
      </c>
      <c r="C420" s="739">
        <f>IF(COUNTIF(CONTROL!$B$98:$B$147,'Funding by District'!D258)&gt;=1,"",ROW()-162)</f>
        <v>258</v>
      </c>
      <c r="G420" s="78"/>
    </row>
    <row r="421" spans="2:7">
      <c r="B421" s="737" t="s">
        <v>813</v>
      </c>
      <c r="C421" s="739">
        <f>IF(COUNTIF(CONTROL!$B$98:$B$147,'Funding by District'!D259)&gt;=1,"",ROW()-162)</f>
        <v>259</v>
      </c>
      <c r="G421" s="78"/>
    </row>
    <row r="422" spans="2:7">
      <c r="B422" s="737" t="s">
        <v>814</v>
      </c>
      <c r="C422" s="739">
        <f>IF(COUNTIF(CONTROL!$B$98:$B$147,'Funding by District'!D260)&gt;=1,"",ROW()-162)</f>
        <v>260</v>
      </c>
      <c r="G422" s="78"/>
    </row>
    <row r="423" spans="2:7">
      <c r="B423" s="737" t="s">
        <v>815</v>
      </c>
      <c r="C423" s="739">
        <f>IF(COUNTIF(CONTROL!$B$98:$B$147,'Funding by District'!D261)&gt;=1,"",ROW()-162)</f>
        <v>261</v>
      </c>
      <c r="G423" s="78"/>
    </row>
    <row r="424" spans="2:7">
      <c r="B424" s="737" t="s">
        <v>816</v>
      </c>
      <c r="C424" s="739">
        <f>IF(COUNTIF(CONTROL!$B$98:$B$147,'Funding by District'!D262)&gt;=1,"",ROW()-162)</f>
        <v>262</v>
      </c>
      <c r="G424" s="78"/>
    </row>
    <row r="425" spans="2:7">
      <c r="B425" s="737" t="s">
        <v>817</v>
      </c>
      <c r="C425" s="739">
        <f>IF(COUNTIF(CONTROL!$B$98:$B$147,'Funding by District'!D263)&gt;=1,"",ROW()-162)</f>
        <v>263</v>
      </c>
      <c r="G425" s="78"/>
    </row>
    <row r="426" spans="2:7">
      <c r="B426" s="737" t="s">
        <v>818</v>
      </c>
      <c r="C426" s="739">
        <f>IF(COUNTIF(CONTROL!$B$98:$B$147,'Funding by District'!D264)&gt;=1,"",ROW()-162)</f>
        <v>264</v>
      </c>
      <c r="G426" s="78"/>
    </row>
    <row r="427" spans="2:7">
      <c r="B427" s="737" t="s">
        <v>819</v>
      </c>
      <c r="C427" s="739">
        <f>IF(COUNTIF(CONTROL!$B$98:$B$147,'Funding by District'!D265)&gt;=1,"",ROW()-162)</f>
        <v>265</v>
      </c>
      <c r="G427" s="78"/>
    </row>
    <row r="428" spans="2:7">
      <c r="B428" s="737" t="s">
        <v>820</v>
      </c>
      <c r="C428" s="739">
        <f>IF(COUNTIF(CONTROL!$B$98:$B$147,'Funding by District'!D266)&gt;=1,"",ROW()-162)</f>
        <v>266</v>
      </c>
      <c r="G428" s="78"/>
    </row>
    <row r="429" spans="2:7">
      <c r="B429" s="737" t="s">
        <v>821</v>
      </c>
      <c r="C429" s="739">
        <f>IF(COUNTIF(CONTROL!$B$98:$B$147,'Funding by District'!D267)&gt;=1,"",ROW()-162)</f>
        <v>267</v>
      </c>
      <c r="G429" s="78"/>
    </row>
    <row r="430" spans="2:7">
      <c r="B430" s="737" t="s">
        <v>822</v>
      </c>
      <c r="C430" s="739">
        <f>IF(COUNTIF(CONTROL!$B$98:$B$147,'Funding by District'!D268)&gt;=1,"",ROW()-162)</f>
        <v>268</v>
      </c>
      <c r="G430" s="78"/>
    </row>
    <row r="431" spans="2:7">
      <c r="B431" s="737" t="s">
        <v>823</v>
      </c>
      <c r="C431" s="739">
        <f>IF(COUNTIF(CONTROL!$B$98:$B$147,'Funding by District'!D269)&gt;=1,"",ROW()-162)</f>
        <v>269</v>
      </c>
      <c r="G431" s="78"/>
    </row>
    <row r="432" spans="2:7">
      <c r="B432" s="737" t="s">
        <v>824</v>
      </c>
      <c r="C432" s="739">
        <f>IF(COUNTIF(CONTROL!$B$98:$B$147,'Funding by District'!D270)&gt;=1,"",ROW()-162)</f>
        <v>270</v>
      </c>
      <c r="G432" s="78"/>
    </row>
    <row r="433" spans="2:7">
      <c r="B433" s="737" t="s">
        <v>825</v>
      </c>
      <c r="C433" s="739">
        <f>IF(COUNTIF(CONTROL!$B$98:$B$147,'Funding by District'!D271)&gt;=1,"",ROW()-162)</f>
        <v>271</v>
      </c>
      <c r="G433" s="78"/>
    </row>
    <row r="434" spans="2:7">
      <c r="B434" s="737" t="s">
        <v>826</v>
      </c>
      <c r="C434" s="739">
        <f>IF(COUNTIF(CONTROL!$B$98:$B$147,'Funding by District'!D272)&gt;=1,"",ROW()-162)</f>
        <v>272</v>
      </c>
      <c r="G434" s="78"/>
    </row>
    <row r="435" spans="2:7">
      <c r="B435" s="737" t="s">
        <v>827</v>
      </c>
      <c r="C435" s="739">
        <f>IF(COUNTIF(CONTROL!$B$98:$B$147,'Funding by District'!D273)&gt;=1,"",ROW()-162)</f>
        <v>273</v>
      </c>
      <c r="G435" s="78"/>
    </row>
    <row r="436" spans="2:7">
      <c r="B436" s="737" t="s">
        <v>828</v>
      </c>
      <c r="C436" s="739">
        <f>IF(COUNTIF(CONTROL!$B$98:$B$147,'Funding by District'!D274)&gt;=1,"",ROW()-162)</f>
        <v>274</v>
      </c>
      <c r="G436" s="78"/>
    </row>
    <row r="437" spans="2:7">
      <c r="B437" s="737" t="s">
        <v>829</v>
      </c>
      <c r="C437" s="739">
        <f>IF(COUNTIF(CONTROL!$B$98:$B$147,'Funding by District'!D275)&gt;=1,"",ROW()-162)</f>
        <v>275</v>
      </c>
      <c r="G437" s="78"/>
    </row>
    <row r="438" spans="2:7">
      <c r="B438" s="737" t="s">
        <v>830</v>
      </c>
      <c r="C438" s="739">
        <f>IF(COUNTIF(CONTROL!$B$98:$B$147,'Funding by District'!D276)&gt;=1,"",ROW()-162)</f>
        <v>276</v>
      </c>
    </row>
    <row r="439" spans="2:7">
      <c r="B439" s="737" t="s">
        <v>831</v>
      </c>
      <c r="C439" s="739">
        <f>IF(COUNTIF(CONTROL!$B$98:$B$147,'Funding by District'!D277)&gt;=1,"",ROW()-162)</f>
        <v>277</v>
      </c>
    </row>
    <row r="440" spans="2:7">
      <c r="B440" s="737" t="s">
        <v>832</v>
      </c>
      <c r="C440" s="739">
        <f>IF(COUNTIF(CONTROL!$B$98:$B$147,'Funding by District'!D278)&gt;=1,"",ROW()-162)</f>
        <v>278</v>
      </c>
    </row>
    <row r="441" spans="2:7">
      <c r="B441" s="737" t="s">
        <v>833</v>
      </c>
      <c r="C441" s="739">
        <f>IF(COUNTIF(CONTROL!$B$98:$B$147,'Funding by District'!D279)&gt;=1,"",ROW()-162)</f>
        <v>279</v>
      </c>
    </row>
    <row r="442" spans="2:7">
      <c r="B442" s="737" t="s">
        <v>834</v>
      </c>
      <c r="C442" s="739">
        <f>IF(COUNTIF(CONTROL!$B$98:$B$147,'Funding by District'!D280)&gt;=1,"",ROW()-162)</f>
        <v>280</v>
      </c>
    </row>
    <row r="443" spans="2:7">
      <c r="B443" s="737" t="s">
        <v>835</v>
      </c>
      <c r="C443" s="739">
        <f>IF(COUNTIF(CONTROL!$B$98:$B$147,'Funding by District'!D281)&gt;=1,"",ROW()-162)</f>
        <v>281</v>
      </c>
    </row>
    <row r="444" spans="2:7">
      <c r="B444" s="737" t="s">
        <v>836</v>
      </c>
      <c r="C444" s="739">
        <f>IF(COUNTIF(CONTROL!$B$98:$B$147,'Funding by District'!D282)&gt;=1,"",ROW()-162)</f>
        <v>282</v>
      </c>
    </row>
    <row r="445" spans="2:7">
      <c r="B445" s="737" t="s">
        <v>837</v>
      </c>
      <c r="C445" s="739">
        <f>IF(COUNTIF(CONTROL!$B$98:$B$147,'Funding by District'!D283)&gt;=1,"",ROW()-162)</f>
        <v>283</v>
      </c>
    </row>
    <row r="446" spans="2:7">
      <c r="B446" s="737" t="s">
        <v>838</v>
      </c>
      <c r="C446" s="739">
        <f>IF(COUNTIF(CONTROL!$B$98:$B$147,'Funding by District'!D284)&gt;=1,"",ROW()-162)</f>
        <v>284</v>
      </c>
    </row>
    <row r="447" spans="2:7">
      <c r="B447" s="737" t="s">
        <v>839</v>
      </c>
      <c r="C447" s="739">
        <f>IF(COUNTIF(CONTROL!$B$98:$B$147,'Funding by District'!D285)&gt;=1,"",ROW()-162)</f>
        <v>285</v>
      </c>
    </row>
    <row r="448" spans="2:7">
      <c r="B448" s="737" t="s">
        <v>840</v>
      </c>
      <c r="C448" s="739">
        <f>IF(COUNTIF(CONTROL!$B$98:$B$147,'Funding by District'!D286)&gt;=1,"",ROW()-162)</f>
        <v>286</v>
      </c>
    </row>
    <row r="449" spans="2:3">
      <c r="B449" s="737" t="s">
        <v>841</v>
      </c>
      <c r="C449" s="739">
        <f>IF(COUNTIF(CONTROL!$B$98:$B$147,'Funding by District'!D287)&gt;=1,"",ROW()-162)</f>
        <v>287</v>
      </c>
    </row>
    <row r="450" spans="2:3">
      <c r="B450" s="737" t="s">
        <v>842</v>
      </c>
      <c r="C450" s="739">
        <f>IF(COUNTIF(CONTROL!$B$98:$B$147,'Funding by District'!D288)&gt;=1,"",ROW()-162)</f>
        <v>288</v>
      </c>
    </row>
    <row r="451" spans="2:3">
      <c r="B451" s="737" t="s">
        <v>843</v>
      </c>
      <c r="C451" s="739">
        <f>IF(COUNTIF(CONTROL!$B$98:$B$147,'Funding by District'!D289)&gt;=1,"",ROW()-162)</f>
        <v>289</v>
      </c>
    </row>
    <row r="452" spans="2:3">
      <c r="B452" s="737" t="s">
        <v>844</v>
      </c>
      <c r="C452" s="739">
        <f>IF(COUNTIF(CONTROL!$B$98:$B$147,'Funding by District'!D290)&gt;=1,"",ROW()-162)</f>
        <v>290</v>
      </c>
    </row>
    <row r="453" spans="2:3">
      <c r="B453" s="737" t="s">
        <v>845</v>
      </c>
      <c r="C453" s="739">
        <f>IF(COUNTIF(CONTROL!$B$98:$B$147,'Funding by District'!D291)&gt;=1,"",ROW()-162)</f>
        <v>291</v>
      </c>
    </row>
    <row r="454" spans="2:3">
      <c r="B454" s="737" t="s">
        <v>846</v>
      </c>
      <c r="C454" s="739">
        <f>IF(COUNTIF(CONTROL!$B$98:$B$147,'Funding by District'!D292)&gt;=1,"",ROW()-162)</f>
        <v>292</v>
      </c>
    </row>
    <row r="455" spans="2:3">
      <c r="B455" s="737" t="s">
        <v>847</v>
      </c>
      <c r="C455" s="739">
        <f>IF(COUNTIF(CONTROL!$B$98:$B$147,'Funding by District'!D293)&gt;=1,"",ROW()-162)</f>
        <v>293</v>
      </c>
    </row>
    <row r="456" spans="2:3">
      <c r="B456" s="737" t="s">
        <v>848</v>
      </c>
      <c r="C456" s="739">
        <f>IF(COUNTIF(CONTROL!$B$98:$B$147,'Funding by District'!D294)&gt;=1,"",ROW()-162)</f>
        <v>294</v>
      </c>
    </row>
    <row r="457" spans="2:3">
      <c r="B457" s="737" t="s">
        <v>849</v>
      </c>
      <c r="C457" s="739">
        <f>IF(COUNTIF(CONTROL!$B$98:$B$147,'Funding by District'!D295)&gt;=1,"",ROW()-162)</f>
        <v>295</v>
      </c>
    </row>
    <row r="458" spans="2:3">
      <c r="B458" s="737" t="s">
        <v>850</v>
      </c>
      <c r="C458" s="739">
        <f>IF(COUNTIF(CONTROL!$B$98:$B$147,'Funding by District'!D296)&gt;=1,"",ROW()-162)</f>
        <v>296</v>
      </c>
    </row>
    <row r="459" spans="2:3">
      <c r="B459" s="737" t="s">
        <v>851</v>
      </c>
      <c r="C459" s="739">
        <f>IF(COUNTIF(CONTROL!$B$98:$B$147,'Funding by District'!D297)&gt;=1,"",ROW()-162)</f>
        <v>297</v>
      </c>
    </row>
    <row r="460" spans="2:3">
      <c r="B460" s="737" t="s">
        <v>852</v>
      </c>
      <c r="C460" s="739">
        <f>IF(COUNTIF(CONTROL!$B$98:$B$147,'Funding by District'!D298)&gt;=1,"",ROW()-162)</f>
        <v>298</v>
      </c>
    </row>
    <row r="461" spans="2:3">
      <c r="B461" s="737" t="s">
        <v>853</v>
      </c>
      <c r="C461" s="739">
        <f>IF(COUNTIF(CONTROL!$B$98:$B$147,'Funding by District'!D299)&gt;=1,"",ROW()-162)</f>
        <v>299</v>
      </c>
    </row>
    <row r="462" spans="2:3">
      <c r="B462" s="737" t="s">
        <v>854</v>
      </c>
      <c r="C462" s="739">
        <f>IF(COUNTIF(CONTROL!$B$98:$B$147,'Funding by District'!D300)&gt;=1,"",ROW()-162)</f>
        <v>300</v>
      </c>
    </row>
    <row r="463" spans="2:3">
      <c r="B463" s="737" t="s">
        <v>855</v>
      </c>
      <c r="C463" s="739">
        <f>IF(COUNTIF(CONTROL!$B$98:$B$147,'Funding by District'!D301)&gt;=1,"",ROW()-162)</f>
        <v>301</v>
      </c>
    </row>
    <row r="464" spans="2:3">
      <c r="B464" s="737" t="s">
        <v>856</v>
      </c>
      <c r="C464" s="739">
        <f>IF(COUNTIF(CONTROL!$B$98:$B$147,'Funding by District'!D302)&gt;=1,"",ROW()-162)</f>
        <v>302</v>
      </c>
    </row>
    <row r="465" spans="2:3">
      <c r="B465" s="737" t="s">
        <v>857</v>
      </c>
      <c r="C465" s="739">
        <f>IF(COUNTIF(CONTROL!$B$98:$B$147,'Funding by District'!D303)&gt;=1,"",ROW()-162)</f>
        <v>303</v>
      </c>
    </row>
    <row r="466" spans="2:3">
      <c r="B466" s="737" t="s">
        <v>858</v>
      </c>
      <c r="C466" s="739">
        <f>IF(COUNTIF(CONTROL!$B$98:$B$147,'Funding by District'!D304)&gt;=1,"",ROW()-162)</f>
        <v>304</v>
      </c>
    </row>
    <row r="467" spans="2:3">
      <c r="B467" s="737" t="s">
        <v>859</v>
      </c>
      <c r="C467" s="739">
        <f>IF(COUNTIF(CONTROL!$B$98:$B$147,'Funding by District'!D305)&gt;=1,"",ROW()-162)</f>
        <v>305</v>
      </c>
    </row>
    <row r="468" spans="2:3">
      <c r="B468" s="737" t="s">
        <v>860</v>
      </c>
      <c r="C468" s="739">
        <f>IF(COUNTIF(CONTROL!$B$98:$B$147,'Funding by District'!D306)&gt;=1,"",ROW()-162)</f>
        <v>306</v>
      </c>
    </row>
    <row r="469" spans="2:3">
      <c r="B469" s="737" t="s">
        <v>861</v>
      </c>
      <c r="C469" s="739">
        <f>IF(COUNTIF(CONTROL!$B$98:$B$147,'Funding by District'!D307)&gt;=1,"",ROW()-162)</f>
        <v>307</v>
      </c>
    </row>
    <row r="470" spans="2:3">
      <c r="B470" s="737" t="s">
        <v>862</v>
      </c>
      <c r="C470" s="739">
        <f>IF(COUNTIF(CONTROL!$B$98:$B$147,'Funding by District'!D308)&gt;=1,"",ROW()-162)</f>
        <v>308</v>
      </c>
    </row>
    <row r="471" spans="2:3">
      <c r="B471" s="737" t="s">
        <v>863</v>
      </c>
      <c r="C471" s="739">
        <f>IF(COUNTIF(CONTROL!$B$98:$B$147,'Funding by District'!D309)&gt;=1,"",ROW()-162)</f>
        <v>309</v>
      </c>
    </row>
    <row r="472" spans="2:3">
      <c r="B472" s="737" t="s">
        <v>864</v>
      </c>
      <c r="C472" s="739">
        <f>IF(COUNTIF(CONTROL!$B$98:$B$147,'Funding by District'!D310)&gt;=1,"",ROW()-162)</f>
        <v>310</v>
      </c>
    </row>
    <row r="473" spans="2:3">
      <c r="B473" s="737" t="s">
        <v>865</v>
      </c>
      <c r="C473" s="739">
        <f>IF(COUNTIF(CONTROL!$B$98:$B$147,'Funding by District'!D311)&gt;=1,"",ROW()-162)</f>
        <v>311</v>
      </c>
    </row>
    <row r="474" spans="2:3">
      <c r="B474" s="737" t="s">
        <v>866</v>
      </c>
      <c r="C474" s="739">
        <f>IF(COUNTIF(CONTROL!$B$98:$B$147,'Funding by District'!D312)&gt;=1,"",ROW()-162)</f>
        <v>312</v>
      </c>
    </row>
    <row r="475" spans="2:3">
      <c r="B475" s="737" t="s">
        <v>867</v>
      </c>
      <c r="C475" s="739">
        <f>IF(COUNTIF(CONTROL!$B$98:$B$147,'Funding by District'!D313)&gt;=1,"",ROW()-162)</f>
        <v>313</v>
      </c>
    </row>
    <row r="476" spans="2:3">
      <c r="B476" s="737" t="s">
        <v>868</v>
      </c>
      <c r="C476" s="739">
        <f>IF(COUNTIF(CONTROL!$B$98:$B$147,'Funding by District'!D314)&gt;=1,"",ROW()-162)</f>
        <v>314</v>
      </c>
    </row>
    <row r="477" spans="2:3">
      <c r="B477" s="737" t="s">
        <v>869</v>
      </c>
      <c r="C477" s="739">
        <f>IF(COUNTIF(CONTROL!$B$98:$B$147,'Funding by District'!D315)&gt;=1,"",ROW()-162)</f>
        <v>315</v>
      </c>
    </row>
    <row r="478" spans="2:3">
      <c r="B478" s="737" t="s">
        <v>870</v>
      </c>
      <c r="C478" s="739">
        <f>IF(COUNTIF(CONTROL!$B$98:$B$147,'Funding by District'!D316)&gt;=1,"",ROW()-162)</f>
        <v>316</v>
      </c>
    </row>
    <row r="479" spans="2:3">
      <c r="B479" s="737" t="s">
        <v>871</v>
      </c>
      <c r="C479" s="739">
        <f>IF(COUNTIF(CONTROL!$B$98:$B$147,'Funding by District'!D317)&gt;=1,"",ROW()-162)</f>
        <v>317</v>
      </c>
    </row>
    <row r="480" spans="2:3">
      <c r="B480" s="737" t="s">
        <v>872</v>
      </c>
      <c r="C480" s="739">
        <f>IF(COUNTIF(CONTROL!$B$98:$B$147,'Funding by District'!D318)&gt;=1,"",ROW()-162)</f>
        <v>318</v>
      </c>
    </row>
    <row r="481" spans="2:3">
      <c r="B481" s="737" t="s">
        <v>873</v>
      </c>
      <c r="C481" s="739">
        <f>IF(COUNTIF(CONTROL!$B$98:$B$147,'Funding by District'!D319)&gt;=1,"",ROW()-162)</f>
        <v>319</v>
      </c>
    </row>
    <row r="482" spans="2:3">
      <c r="B482" s="737" t="s">
        <v>874</v>
      </c>
      <c r="C482" s="739">
        <f>IF(COUNTIF(CONTROL!$B$98:$B$147,'Funding by District'!D320)&gt;=1,"",ROW()-162)</f>
        <v>320</v>
      </c>
    </row>
    <row r="483" spans="2:3">
      <c r="B483" s="737" t="s">
        <v>875</v>
      </c>
      <c r="C483" s="739">
        <f>IF(COUNTIF(CONTROL!$B$98:$B$147,'Funding by District'!D321)&gt;=1,"",ROW()-162)</f>
        <v>321</v>
      </c>
    </row>
    <row r="484" spans="2:3">
      <c r="B484" s="737" t="s">
        <v>876</v>
      </c>
      <c r="C484" s="739">
        <f>IF(COUNTIF(CONTROL!$B$98:$B$147,'Funding by District'!D322)&gt;=1,"",ROW()-162)</f>
        <v>322</v>
      </c>
    </row>
    <row r="485" spans="2:3">
      <c r="B485" s="737" t="s">
        <v>877</v>
      </c>
      <c r="C485" s="739">
        <f>IF(COUNTIF(CONTROL!$B$98:$B$147,'Funding by District'!D323)&gt;=1,"",ROW()-162)</f>
        <v>323</v>
      </c>
    </row>
    <row r="486" spans="2:3">
      <c r="B486" s="737" t="s">
        <v>878</v>
      </c>
      <c r="C486" s="739">
        <f>IF(COUNTIF(CONTROL!$B$98:$B$147,'Funding by District'!D324)&gt;=1,"",ROW()-162)</f>
        <v>324</v>
      </c>
    </row>
    <row r="487" spans="2:3">
      <c r="B487" s="737" t="s">
        <v>879</v>
      </c>
      <c r="C487" s="739">
        <f>IF(COUNTIF(CONTROL!$B$98:$B$147,'Funding by District'!D325)&gt;=1,"",ROW()-162)</f>
        <v>325</v>
      </c>
    </row>
    <row r="488" spans="2:3">
      <c r="B488" s="737" t="s">
        <v>880</v>
      </c>
      <c r="C488" s="739">
        <f>IF(COUNTIF(CONTROL!$B$98:$B$147,'Funding by District'!D326)&gt;=1,"",ROW()-162)</f>
        <v>326</v>
      </c>
    </row>
    <row r="489" spans="2:3">
      <c r="B489" s="737" t="s">
        <v>881</v>
      </c>
      <c r="C489" s="739">
        <f>IF(COUNTIF(CONTROL!$B$98:$B$147,'Funding by District'!D327)&gt;=1,"",ROW()-162)</f>
        <v>327</v>
      </c>
    </row>
    <row r="490" spans="2:3">
      <c r="B490" s="737" t="s">
        <v>882</v>
      </c>
      <c r="C490" s="739">
        <f>IF(COUNTIF(CONTROL!$B$98:$B$147,'Funding by District'!D328)&gt;=1,"",ROW()-162)</f>
        <v>328</v>
      </c>
    </row>
    <row r="491" spans="2:3">
      <c r="B491" s="737" t="s">
        <v>883</v>
      </c>
      <c r="C491" s="739">
        <f>IF(COUNTIF(CONTROL!$B$98:$B$147,'Funding by District'!D329)&gt;=1,"",ROW()-162)</f>
        <v>329</v>
      </c>
    </row>
    <row r="492" spans="2:3">
      <c r="B492" s="737" t="s">
        <v>884</v>
      </c>
      <c r="C492" s="739">
        <f>IF(COUNTIF(CONTROL!$B$98:$B$147,'Funding by District'!D330)&gt;=1,"",ROW()-162)</f>
        <v>330</v>
      </c>
    </row>
    <row r="493" spans="2:3">
      <c r="B493" s="737" t="s">
        <v>885</v>
      </c>
      <c r="C493" s="739">
        <f>IF(COUNTIF(CONTROL!$B$98:$B$147,'Funding by District'!D331)&gt;=1,"",ROW()-162)</f>
        <v>331</v>
      </c>
    </row>
    <row r="494" spans="2:3">
      <c r="B494" s="737" t="s">
        <v>886</v>
      </c>
      <c r="C494" s="739">
        <f>IF(COUNTIF(CONTROL!$B$98:$B$147,'Funding by District'!D332)&gt;=1,"",ROW()-162)</f>
        <v>332</v>
      </c>
    </row>
    <row r="495" spans="2:3">
      <c r="B495" s="737" t="s">
        <v>887</v>
      </c>
      <c r="C495" s="739">
        <f>IF(COUNTIF(CONTROL!$B$98:$B$147,'Funding by District'!D333)&gt;=1,"",ROW()-162)</f>
        <v>333</v>
      </c>
    </row>
    <row r="496" spans="2:3">
      <c r="B496" s="737" t="s">
        <v>888</v>
      </c>
      <c r="C496" s="739">
        <f>IF(COUNTIF(CONTROL!$B$98:$B$147,'Funding by District'!D334)&gt;=1,"",ROW()-162)</f>
        <v>334</v>
      </c>
    </row>
    <row r="497" spans="2:3">
      <c r="B497" s="737" t="s">
        <v>889</v>
      </c>
      <c r="C497" s="739">
        <f>IF(COUNTIF(CONTROL!$B$98:$B$147,'Funding by District'!D335)&gt;=1,"",ROW()-162)</f>
        <v>335</v>
      </c>
    </row>
    <row r="498" spans="2:3">
      <c r="B498" s="737" t="s">
        <v>890</v>
      </c>
      <c r="C498" s="739">
        <f>IF(COUNTIF(CONTROL!$B$98:$B$147,'Funding by District'!D336)&gt;=1,"",ROW()-162)</f>
        <v>336</v>
      </c>
    </row>
    <row r="499" spans="2:3">
      <c r="B499" s="737" t="s">
        <v>891</v>
      </c>
      <c r="C499" s="739">
        <f>IF(COUNTIF(CONTROL!$B$98:$B$147,'Funding by District'!D337)&gt;=1,"",ROW()-162)</f>
        <v>337</v>
      </c>
    </row>
    <row r="500" spans="2:3">
      <c r="B500" s="737" t="s">
        <v>892</v>
      </c>
      <c r="C500" s="739">
        <f>IF(COUNTIF(CONTROL!$B$98:$B$147,'Funding by District'!D338)&gt;=1,"",ROW()-162)</f>
        <v>338</v>
      </c>
    </row>
    <row r="501" spans="2:3">
      <c r="B501" s="737" t="s">
        <v>893</v>
      </c>
      <c r="C501" s="739">
        <f>IF(COUNTIF(CONTROL!$B$98:$B$147,'Funding by District'!D339)&gt;=1,"",ROW()-162)</f>
        <v>339</v>
      </c>
    </row>
    <row r="502" spans="2:3">
      <c r="B502" s="737" t="s">
        <v>894</v>
      </c>
      <c r="C502" s="739">
        <f>IF(COUNTIF(CONTROL!$B$98:$B$147,'Funding by District'!D340)&gt;=1,"",ROW()-162)</f>
        <v>340</v>
      </c>
    </row>
    <row r="503" spans="2:3">
      <c r="B503" s="737" t="s">
        <v>895</v>
      </c>
      <c r="C503" s="739">
        <f>IF(COUNTIF(CONTROL!$B$98:$B$147,'Funding by District'!D341)&gt;=1,"",ROW()-162)</f>
        <v>341</v>
      </c>
    </row>
    <row r="504" spans="2:3">
      <c r="B504" s="737" t="s">
        <v>896</v>
      </c>
      <c r="C504" s="739">
        <f>IF(COUNTIF(CONTROL!$B$98:$B$147,'Funding by District'!D342)&gt;=1,"",ROW()-162)</f>
        <v>342</v>
      </c>
    </row>
    <row r="505" spans="2:3">
      <c r="B505" s="737" t="s">
        <v>897</v>
      </c>
      <c r="C505" s="739">
        <f>IF(COUNTIF(CONTROL!$B$98:$B$147,'Funding by District'!D343)&gt;=1,"",ROW()-162)</f>
        <v>343</v>
      </c>
    </row>
    <row r="506" spans="2:3">
      <c r="B506" s="737" t="s">
        <v>898</v>
      </c>
      <c r="C506" s="739">
        <f>IF(COUNTIF(CONTROL!$B$98:$B$147,'Funding by District'!D344)&gt;=1,"",ROW()-162)</f>
        <v>344</v>
      </c>
    </row>
    <row r="507" spans="2:3">
      <c r="B507" s="737" t="s">
        <v>899</v>
      </c>
      <c r="C507" s="739">
        <f>IF(COUNTIF(CONTROL!$B$98:$B$147,'Funding by District'!D345)&gt;=1,"",ROW()-162)</f>
        <v>345</v>
      </c>
    </row>
    <row r="508" spans="2:3">
      <c r="B508" s="737" t="s">
        <v>900</v>
      </c>
      <c r="C508" s="739">
        <f>IF(COUNTIF(CONTROL!$B$98:$B$147,'Funding by District'!D346)&gt;=1,"",ROW()-162)</f>
        <v>346</v>
      </c>
    </row>
    <row r="509" spans="2:3">
      <c r="B509" s="737" t="s">
        <v>901</v>
      </c>
      <c r="C509" s="739">
        <f>IF(COUNTIF(CONTROL!$B$98:$B$147,'Funding by District'!D347)&gt;=1,"",ROW()-162)</f>
        <v>347</v>
      </c>
    </row>
    <row r="510" spans="2:3">
      <c r="B510" s="737" t="s">
        <v>902</v>
      </c>
      <c r="C510" s="739">
        <f>IF(COUNTIF(CONTROL!$B$98:$B$147,'Funding by District'!D348)&gt;=1,"",ROW()-162)</f>
        <v>348</v>
      </c>
    </row>
    <row r="511" spans="2:3">
      <c r="B511" s="737" t="s">
        <v>903</v>
      </c>
      <c r="C511" s="739">
        <f>IF(COUNTIF(CONTROL!$B$98:$B$147,'Funding by District'!D349)&gt;=1,"",ROW()-162)</f>
        <v>349</v>
      </c>
    </row>
    <row r="512" spans="2:3">
      <c r="B512" s="737" t="s">
        <v>904</v>
      </c>
      <c r="C512" s="739">
        <f>IF(COUNTIF(CONTROL!$B$98:$B$147,'Funding by District'!D350)&gt;=1,"",ROW()-162)</f>
        <v>350</v>
      </c>
    </row>
    <row r="513" spans="2:3">
      <c r="B513" s="737" t="s">
        <v>905</v>
      </c>
      <c r="C513" s="739">
        <f>IF(COUNTIF(CONTROL!$B$98:$B$147,'Funding by District'!D351)&gt;=1,"",ROW()-162)</f>
        <v>351</v>
      </c>
    </row>
    <row r="514" spans="2:3">
      <c r="B514" s="737" t="s">
        <v>906</v>
      </c>
      <c r="C514" s="739">
        <f>IF(COUNTIF(CONTROL!$B$98:$B$147,'Funding by District'!D352)&gt;=1,"",ROW()-162)</f>
        <v>352</v>
      </c>
    </row>
    <row r="515" spans="2:3">
      <c r="B515" s="737" t="s">
        <v>907</v>
      </c>
      <c r="C515" s="739">
        <f>IF(COUNTIF(CONTROL!$B$98:$B$147,'Funding by District'!D353)&gt;=1,"",ROW()-162)</f>
        <v>353</v>
      </c>
    </row>
    <row r="516" spans="2:3">
      <c r="B516" s="737" t="s">
        <v>908</v>
      </c>
      <c r="C516" s="739">
        <f>IF(COUNTIF(CONTROL!$B$98:$B$147,'Funding by District'!D354)&gt;=1,"",ROW()-162)</f>
        <v>354</v>
      </c>
    </row>
    <row r="517" spans="2:3">
      <c r="B517" s="737" t="s">
        <v>909</v>
      </c>
      <c r="C517" s="739">
        <f>IF(COUNTIF(CONTROL!$B$98:$B$147,'Funding by District'!D355)&gt;=1,"",ROW()-162)</f>
        <v>355</v>
      </c>
    </row>
    <row r="518" spans="2:3">
      <c r="B518" s="737" t="s">
        <v>910</v>
      </c>
      <c r="C518" s="739">
        <f>IF(COUNTIF(CONTROL!$B$98:$B$147,'Funding by District'!D356)&gt;=1,"",ROW()-162)</f>
        <v>356</v>
      </c>
    </row>
    <row r="519" spans="2:3">
      <c r="B519" s="737" t="s">
        <v>911</v>
      </c>
      <c r="C519" s="739">
        <f>IF(COUNTIF(CONTROL!$B$98:$B$147,'Funding by District'!D357)&gt;=1,"",ROW()-162)</f>
        <v>357</v>
      </c>
    </row>
    <row r="520" spans="2:3">
      <c r="B520" s="737" t="s">
        <v>912</v>
      </c>
      <c r="C520" s="739">
        <f>IF(COUNTIF(CONTROL!$B$98:$B$147,'Funding by District'!D358)&gt;=1,"",ROW()-162)</f>
        <v>358</v>
      </c>
    </row>
    <row r="521" spans="2:3">
      <c r="B521" s="737" t="s">
        <v>913</v>
      </c>
      <c r="C521" s="739">
        <f>IF(COUNTIF(CONTROL!$B$98:$B$147,'Funding by District'!D359)&gt;=1,"",ROW()-162)</f>
        <v>359</v>
      </c>
    </row>
    <row r="522" spans="2:3">
      <c r="B522" s="737" t="s">
        <v>914</v>
      </c>
      <c r="C522" s="739">
        <f>IF(COUNTIF(CONTROL!$B$98:$B$147,'Funding by District'!D360)&gt;=1,"",ROW()-162)</f>
        <v>360</v>
      </c>
    </row>
    <row r="523" spans="2:3">
      <c r="B523" s="737" t="s">
        <v>915</v>
      </c>
      <c r="C523" s="739">
        <f>IF(COUNTIF(CONTROL!$B$98:$B$147,'Funding by District'!D361)&gt;=1,"",ROW()-162)</f>
        <v>361</v>
      </c>
    </row>
    <row r="524" spans="2:3">
      <c r="B524" s="737" t="s">
        <v>916</v>
      </c>
      <c r="C524" s="739">
        <f>IF(COUNTIF(CONTROL!$B$98:$B$147,'Funding by District'!D362)&gt;=1,"",ROW()-162)</f>
        <v>362</v>
      </c>
    </row>
    <row r="525" spans="2:3">
      <c r="B525" s="737" t="s">
        <v>917</v>
      </c>
      <c r="C525" s="739">
        <f>IF(COUNTIF(CONTROL!$B$98:$B$147,'Funding by District'!D363)&gt;=1,"",ROW()-162)</f>
        <v>363</v>
      </c>
    </row>
    <row r="526" spans="2:3">
      <c r="B526" s="737" t="s">
        <v>918</v>
      </c>
      <c r="C526" s="739">
        <f>IF(COUNTIF(CONTROL!$B$98:$B$147,'Funding by District'!D364)&gt;=1,"",ROW()-162)</f>
        <v>364</v>
      </c>
    </row>
    <row r="527" spans="2:3">
      <c r="B527" s="737" t="s">
        <v>919</v>
      </c>
      <c r="C527" s="739">
        <f>IF(COUNTIF(CONTROL!$B$98:$B$147,'Funding by District'!D365)&gt;=1,"",ROW()-162)</f>
        <v>365</v>
      </c>
    </row>
    <row r="528" spans="2:3">
      <c r="B528" s="737" t="s">
        <v>920</v>
      </c>
      <c r="C528" s="739">
        <f>IF(COUNTIF(CONTROL!$B$98:$B$147,'Funding by District'!D366)&gt;=1,"",ROW()-162)</f>
        <v>366</v>
      </c>
    </row>
    <row r="529" spans="2:3">
      <c r="B529" s="737" t="s">
        <v>921</v>
      </c>
      <c r="C529" s="739">
        <f>IF(COUNTIF(CONTROL!$B$98:$B$147,'Funding by District'!D367)&gt;=1,"",ROW()-162)</f>
        <v>367</v>
      </c>
    </row>
    <row r="530" spans="2:3">
      <c r="B530" s="737" t="s">
        <v>922</v>
      </c>
      <c r="C530" s="739">
        <f>IF(COUNTIF(CONTROL!$B$98:$B$147,'Funding by District'!D368)&gt;=1,"",ROW()-162)</f>
        <v>368</v>
      </c>
    </row>
    <row r="531" spans="2:3">
      <c r="B531" s="737" t="s">
        <v>923</v>
      </c>
      <c r="C531" s="739">
        <f>IF(COUNTIF(CONTROL!$B$98:$B$147,'Funding by District'!D369)&gt;=1,"",ROW()-162)</f>
        <v>369</v>
      </c>
    </row>
    <row r="532" spans="2:3">
      <c r="B532" s="737" t="s">
        <v>924</v>
      </c>
      <c r="C532" s="739">
        <f>IF(COUNTIF(CONTROL!$B$98:$B$147,'Funding by District'!D370)&gt;=1,"",ROW()-162)</f>
        <v>370</v>
      </c>
    </row>
    <row r="533" spans="2:3">
      <c r="B533" s="737" t="s">
        <v>925</v>
      </c>
      <c r="C533" s="739">
        <f>IF(COUNTIF(CONTROL!$B$98:$B$147,'Funding by District'!D371)&gt;=1,"",ROW()-162)</f>
        <v>371</v>
      </c>
    </row>
    <row r="534" spans="2:3">
      <c r="B534" s="737" t="s">
        <v>926</v>
      </c>
      <c r="C534" s="739">
        <f>IF(COUNTIF(CONTROL!$B$98:$B$147,'Funding by District'!D372)&gt;=1,"",ROW()-162)</f>
        <v>372</v>
      </c>
    </row>
    <row r="535" spans="2:3">
      <c r="B535" s="737" t="s">
        <v>927</v>
      </c>
      <c r="C535" s="739">
        <f>IF(COUNTIF(CONTROL!$B$98:$B$147,'Funding by District'!D373)&gt;=1,"",ROW()-162)</f>
        <v>373</v>
      </c>
    </row>
    <row r="536" spans="2:3">
      <c r="B536" s="737" t="s">
        <v>928</v>
      </c>
      <c r="C536" s="739">
        <f>IF(COUNTIF(CONTROL!$B$98:$B$147,'Funding by District'!D374)&gt;=1,"",ROW()-162)</f>
        <v>374</v>
      </c>
    </row>
    <row r="537" spans="2:3">
      <c r="B537" s="737" t="s">
        <v>929</v>
      </c>
      <c r="C537" s="739">
        <f>IF(COUNTIF(CONTROL!$B$98:$B$147,'Funding by District'!D375)&gt;=1,"",ROW()-162)</f>
        <v>375</v>
      </c>
    </row>
    <row r="538" spans="2:3">
      <c r="B538" s="737" t="s">
        <v>930</v>
      </c>
      <c r="C538" s="739">
        <f>IF(COUNTIF(CONTROL!$B$98:$B$147,'Funding by District'!D376)&gt;=1,"",ROW()-162)</f>
        <v>376</v>
      </c>
    </row>
    <row r="539" spans="2:3">
      <c r="B539" s="737" t="s">
        <v>931</v>
      </c>
      <c r="C539" s="739">
        <f>IF(COUNTIF(CONTROL!$B$98:$B$147,'Funding by District'!D377)&gt;=1,"",ROW()-162)</f>
        <v>377</v>
      </c>
    </row>
    <row r="540" spans="2:3">
      <c r="B540" s="737" t="s">
        <v>932</v>
      </c>
      <c r="C540" s="739">
        <f>IF(COUNTIF(CONTROL!$B$98:$B$147,'Funding by District'!D378)&gt;=1,"",ROW()-162)</f>
        <v>378</v>
      </c>
    </row>
    <row r="541" spans="2:3">
      <c r="B541" s="737" t="s">
        <v>933</v>
      </c>
      <c r="C541" s="739">
        <f>IF(COUNTIF(CONTROL!$B$98:$B$147,'Funding by District'!D379)&gt;=1,"",ROW()-162)</f>
        <v>379</v>
      </c>
    </row>
    <row r="542" spans="2:3">
      <c r="B542" s="737" t="s">
        <v>934</v>
      </c>
      <c r="C542" s="739">
        <f>IF(COUNTIF(CONTROL!$B$98:$B$147,'Funding by District'!D380)&gt;=1,"",ROW()-162)</f>
        <v>380</v>
      </c>
    </row>
    <row r="543" spans="2:3">
      <c r="B543" s="737" t="s">
        <v>935</v>
      </c>
      <c r="C543" s="739">
        <f>IF(COUNTIF(CONTROL!$B$98:$B$147,'Funding by District'!D381)&gt;=1,"",ROW()-162)</f>
        <v>381</v>
      </c>
    </row>
    <row r="544" spans="2:3">
      <c r="B544" s="737" t="s">
        <v>936</v>
      </c>
      <c r="C544" s="739">
        <f>IF(COUNTIF(CONTROL!$B$98:$B$147,'Funding by District'!D382)&gt;=1,"",ROW()-162)</f>
        <v>382</v>
      </c>
    </row>
    <row r="545" spans="2:3">
      <c r="B545" s="737" t="s">
        <v>937</v>
      </c>
      <c r="C545" s="739">
        <f>IF(COUNTIF(CONTROL!$B$98:$B$147,'Funding by District'!D383)&gt;=1,"",ROW()-162)</f>
        <v>383</v>
      </c>
    </row>
    <row r="546" spans="2:3">
      <c r="B546" s="737" t="s">
        <v>938</v>
      </c>
      <c r="C546" s="739">
        <f>IF(COUNTIF(CONTROL!$B$98:$B$147,'Funding by District'!D384)&gt;=1,"",ROW()-162)</f>
        <v>384</v>
      </c>
    </row>
    <row r="547" spans="2:3">
      <c r="B547" s="737" t="s">
        <v>939</v>
      </c>
      <c r="C547" s="739">
        <f>IF(COUNTIF(CONTROL!$B$98:$B$147,'Funding by District'!D385)&gt;=1,"",ROW()-162)</f>
        <v>385</v>
      </c>
    </row>
    <row r="548" spans="2:3">
      <c r="B548" s="737" t="s">
        <v>940</v>
      </c>
      <c r="C548" s="739">
        <f>IF(COUNTIF(CONTROL!$B$98:$B$147,'Funding by District'!D386)&gt;=1,"",ROW()-162)</f>
        <v>386</v>
      </c>
    </row>
    <row r="549" spans="2:3">
      <c r="B549" s="737" t="s">
        <v>941</v>
      </c>
      <c r="C549" s="739">
        <f>IF(COUNTIF(CONTROL!$B$98:$B$147,'Funding by District'!D387)&gt;=1,"",ROW()-162)</f>
        <v>387</v>
      </c>
    </row>
    <row r="550" spans="2:3">
      <c r="B550" s="737" t="s">
        <v>942</v>
      </c>
      <c r="C550" s="739">
        <f>IF(COUNTIF(CONTROL!$B$98:$B$147,'Funding by District'!D388)&gt;=1,"",ROW()-162)</f>
        <v>388</v>
      </c>
    </row>
    <row r="551" spans="2:3">
      <c r="B551" s="737" t="s">
        <v>943</v>
      </c>
      <c r="C551" s="739">
        <f>IF(COUNTIF(CONTROL!$B$98:$B$147,'Funding by District'!D389)&gt;=1,"",ROW()-162)</f>
        <v>389</v>
      </c>
    </row>
    <row r="552" spans="2:3">
      <c r="B552" s="737" t="s">
        <v>944</v>
      </c>
      <c r="C552" s="739">
        <f>IF(COUNTIF(CONTROL!$B$98:$B$147,'Funding by District'!D390)&gt;=1,"",ROW()-162)</f>
        <v>390</v>
      </c>
    </row>
    <row r="553" spans="2:3">
      <c r="B553" s="737" t="s">
        <v>945</v>
      </c>
      <c r="C553" s="739">
        <f>IF(COUNTIF(CONTROL!$B$98:$B$147,'Funding by District'!D391)&gt;=1,"",ROW()-162)</f>
        <v>391</v>
      </c>
    </row>
    <row r="554" spans="2:3">
      <c r="B554" s="737" t="s">
        <v>946</v>
      </c>
      <c r="C554" s="739">
        <f>IF(COUNTIF(CONTROL!$B$98:$B$147,'Funding by District'!D392)&gt;=1,"",ROW()-162)</f>
        <v>392</v>
      </c>
    </row>
    <row r="555" spans="2:3">
      <c r="B555" s="737" t="s">
        <v>947</v>
      </c>
      <c r="C555" s="739">
        <f>IF(COUNTIF(CONTROL!$B$98:$B$147,'Funding by District'!D393)&gt;=1,"",ROW()-162)</f>
        <v>393</v>
      </c>
    </row>
    <row r="556" spans="2:3">
      <c r="B556" s="737" t="s">
        <v>948</v>
      </c>
      <c r="C556" s="739">
        <f>IF(COUNTIF(CONTROL!$B$98:$B$147,'Funding by District'!D394)&gt;=1,"",ROW()-162)</f>
        <v>394</v>
      </c>
    </row>
    <row r="557" spans="2:3">
      <c r="B557" s="737" t="s">
        <v>949</v>
      </c>
      <c r="C557" s="739">
        <f>IF(COUNTIF(CONTROL!$B$98:$B$147,'Funding by District'!D395)&gt;=1,"",ROW()-162)</f>
        <v>395</v>
      </c>
    </row>
    <row r="558" spans="2:3">
      <c r="B558" s="737" t="s">
        <v>950</v>
      </c>
      <c r="C558" s="739">
        <f>IF(COUNTIF(CONTROL!$B$98:$B$147,'Funding by District'!D396)&gt;=1,"",ROW()-162)</f>
        <v>396</v>
      </c>
    </row>
    <row r="559" spans="2:3">
      <c r="B559" s="737" t="s">
        <v>951</v>
      </c>
      <c r="C559" s="739">
        <f>IF(COUNTIF(CONTROL!$B$98:$B$147,'Funding by District'!D397)&gt;=1,"",ROW()-162)</f>
        <v>397</v>
      </c>
    </row>
    <row r="560" spans="2:3">
      <c r="B560" s="737" t="s">
        <v>952</v>
      </c>
      <c r="C560" s="739">
        <f>IF(COUNTIF(CONTROL!$B$98:$B$147,'Funding by District'!D398)&gt;=1,"",ROW()-162)</f>
        <v>398</v>
      </c>
    </row>
    <row r="561" spans="2:3">
      <c r="B561" s="737" t="s">
        <v>953</v>
      </c>
      <c r="C561" s="739">
        <f>IF(COUNTIF(CONTROL!$B$98:$B$147,'Funding by District'!D399)&gt;=1,"",ROW()-162)</f>
        <v>399</v>
      </c>
    </row>
    <row r="562" spans="2:3">
      <c r="B562" s="737" t="s">
        <v>954</v>
      </c>
      <c r="C562" s="739">
        <f>IF(COUNTIF(CONTROL!$B$98:$B$147,'Funding by District'!D400)&gt;=1,"",ROW()-162)</f>
        <v>400</v>
      </c>
    </row>
    <row r="563" spans="2:3">
      <c r="B563" s="737" t="s">
        <v>955</v>
      </c>
      <c r="C563" s="739">
        <f>IF(COUNTIF(CONTROL!$B$98:$B$147,'Funding by District'!D401)&gt;=1,"",ROW()-162)</f>
        <v>401</v>
      </c>
    </row>
    <row r="564" spans="2:3">
      <c r="B564" s="737" t="s">
        <v>956</v>
      </c>
      <c r="C564" s="739">
        <f>IF(COUNTIF(CONTROL!$B$98:$B$147,'Funding by District'!D402)&gt;=1,"",ROW()-162)</f>
        <v>402</v>
      </c>
    </row>
    <row r="565" spans="2:3">
      <c r="B565" s="737" t="s">
        <v>957</v>
      </c>
      <c r="C565" s="739">
        <f>IF(COUNTIF(CONTROL!$B$98:$B$147,'Funding by District'!D403)&gt;=1,"",ROW()-162)</f>
        <v>403</v>
      </c>
    </row>
    <row r="566" spans="2:3">
      <c r="B566" s="737" t="s">
        <v>958</v>
      </c>
      <c r="C566" s="739">
        <f>IF(COUNTIF(CONTROL!$B$98:$B$147,'Funding by District'!D404)&gt;=1,"",ROW()-162)</f>
        <v>404</v>
      </c>
    </row>
    <row r="567" spans="2:3">
      <c r="B567" s="737" t="s">
        <v>959</v>
      </c>
      <c r="C567" s="739">
        <f>IF(COUNTIF(CONTROL!$B$98:$B$147,'Funding by District'!D405)&gt;=1,"",ROW()-162)</f>
        <v>405</v>
      </c>
    </row>
    <row r="568" spans="2:3">
      <c r="B568" s="737" t="s">
        <v>960</v>
      </c>
      <c r="C568" s="739">
        <f>IF(COUNTIF(CONTROL!$B$98:$B$147,'Funding by District'!D406)&gt;=1,"",ROW()-162)</f>
        <v>406</v>
      </c>
    </row>
    <row r="569" spans="2:3">
      <c r="B569" s="737" t="s">
        <v>961</v>
      </c>
      <c r="C569" s="739">
        <f>IF(COUNTIF(CONTROL!$B$98:$B$147,'Funding by District'!D407)&gt;=1,"",ROW()-162)</f>
        <v>407</v>
      </c>
    </row>
    <row r="570" spans="2:3">
      <c r="B570" s="737" t="s">
        <v>962</v>
      </c>
      <c r="C570" s="739">
        <f>IF(COUNTIF(CONTROL!$B$98:$B$147,'Funding by District'!D408)&gt;=1,"",ROW()-162)</f>
        <v>408</v>
      </c>
    </row>
    <row r="571" spans="2:3">
      <c r="B571" s="737" t="s">
        <v>963</v>
      </c>
      <c r="C571" s="739">
        <f>IF(COUNTIF(CONTROL!$B$98:$B$147,'Funding by District'!D409)&gt;=1,"",ROW()-162)</f>
        <v>409</v>
      </c>
    </row>
    <row r="572" spans="2:3">
      <c r="B572" s="737" t="s">
        <v>964</v>
      </c>
      <c r="C572" s="739">
        <f>IF(COUNTIF(CONTROL!$B$98:$B$147,'Funding by District'!D410)&gt;=1,"",ROW()-162)</f>
        <v>410</v>
      </c>
    </row>
    <row r="573" spans="2:3">
      <c r="B573" s="737" t="s">
        <v>965</v>
      </c>
      <c r="C573" s="739">
        <f>IF(COUNTIF(CONTROL!$B$98:$B$147,'Funding by District'!D411)&gt;=1,"",ROW()-162)</f>
        <v>411</v>
      </c>
    </row>
    <row r="574" spans="2:3">
      <c r="B574" s="737" t="s">
        <v>966</v>
      </c>
      <c r="C574" s="739">
        <f>IF(COUNTIF(CONTROL!$B$98:$B$147,'Funding by District'!D412)&gt;=1,"",ROW()-162)</f>
        <v>412</v>
      </c>
    </row>
    <row r="575" spans="2:3">
      <c r="B575" s="737" t="s">
        <v>967</v>
      </c>
      <c r="C575" s="739">
        <f>IF(COUNTIF(CONTROL!$B$98:$B$147,'Funding by District'!D413)&gt;=1,"",ROW()-162)</f>
        <v>413</v>
      </c>
    </row>
    <row r="576" spans="2:3">
      <c r="B576" s="737" t="s">
        <v>968</v>
      </c>
      <c r="C576" s="739">
        <f>IF(COUNTIF(CONTROL!$B$98:$B$147,'Funding by District'!D414)&gt;=1,"",ROW()-162)</f>
        <v>414</v>
      </c>
    </row>
    <row r="577" spans="2:3">
      <c r="B577" s="737" t="s">
        <v>969</v>
      </c>
      <c r="C577" s="739">
        <f>IF(COUNTIF(CONTROL!$B$98:$B$147,'Funding by District'!D415)&gt;=1,"",ROW()-162)</f>
        <v>415</v>
      </c>
    </row>
    <row r="578" spans="2:3">
      <c r="B578" s="737" t="s">
        <v>970</v>
      </c>
      <c r="C578" s="739">
        <f>IF(COUNTIF(CONTROL!$B$98:$B$147,'Funding by District'!D416)&gt;=1,"",ROW()-162)</f>
        <v>416</v>
      </c>
    </row>
    <row r="579" spans="2:3">
      <c r="B579" s="737" t="s">
        <v>971</v>
      </c>
      <c r="C579" s="739">
        <f>IF(COUNTIF(CONTROL!$B$98:$B$147,'Funding by District'!D417)&gt;=1,"",ROW()-162)</f>
        <v>417</v>
      </c>
    </row>
    <row r="580" spans="2:3">
      <c r="B580" s="737" t="s">
        <v>972</v>
      </c>
      <c r="C580" s="739">
        <f>IF(COUNTIF(CONTROL!$B$98:$B$147,'Funding by District'!D418)&gt;=1,"",ROW()-162)</f>
        <v>418</v>
      </c>
    </row>
    <row r="581" spans="2:3">
      <c r="B581" s="737" t="s">
        <v>973</v>
      </c>
      <c r="C581" s="739">
        <f>IF(COUNTIF(CONTROL!$B$98:$B$147,'Funding by District'!D419)&gt;=1,"",ROW()-162)</f>
        <v>419</v>
      </c>
    </row>
    <row r="582" spans="2:3">
      <c r="B582" s="737" t="s">
        <v>974</v>
      </c>
      <c r="C582" s="739">
        <f>IF(COUNTIF(CONTROL!$B$98:$B$147,'Funding by District'!D420)&gt;=1,"",ROW()-162)</f>
        <v>420</v>
      </c>
    </row>
    <row r="583" spans="2:3">
      <c r="B583" s="737" t="s">
        <v>975</v>
      </c>
      <c r="C583" s="739">
        <f>IF(COUNTIF(CONTROL!$B$98:$B$147,'Funding by District'!D421)&gt;=1,"",ROW()-162)</f>
        <v>421</v>
      </c>
    </row>
    <row r="584" spans="2:3">
      <c r="B584" s="737" t="s">
        <v>976</v>
      </c>
      <c r="C584" s="739">
        <f>IF(COUNTIF(CONTROL!$B$98:$B$147,'Funding by District'!D422)&gt;=1,"",ROW()-162)</f>
        <v>422</v>
      </c>
    </row>
    <row r="585" spans="2:3">
      <c r="B585" s="737" t="s">
        <v>977</v>
      </c>
      <c r="C585" s="739">
        <f>IF(COUNTIF(CONTROL!$B$98:$B$147,'Funding by District'!D423)&gt;=1,"",ROW()-162)</f>
        <v>423</v>
      </c>
    </row>
    <row r="586" spans="2:3">
      <c r="B586" s="737" t="s">
        <v>978</v>
      </c>
      <c r="C586" s="739">
        <f>IF(COUNTIF(CONTROL!$B$98:$B$147,'Funding by District'!D424)&gt;=1,"",ROW()-162)</f>
        <v>424</v>
      </c>
    </row>
    <row r="587" spans="2:3">
      <c r="B587" s="737" t="s">
        <v>979</v>
      </c>
      <c r="C587" s="739">
        <f>IF(COUNTIF(CONTROL!$B$98:$B$147,'Funding by District'!D425)&gt;=1,"",ROW()-162)</f>
        <v>425</v>
      </c>
    </row>
    <row r="588" spans="2:3">
      <c r="B588" s="737" t="s">
        <v>980</v>
      </c>
      <c r="C588" s="739">
        <f>IF(COUNTIF(CONTROL!$B$98:$B$147,'Funding by District'!D426)&gt;=1,"",ROW()-162)</f>
        <v>426</v>
      </c>
    </row>
    <row r="589" spans="2:3">
      <c r="B589" s="737" t="s">
        <v>981</v>
      </c>
      <c r="C589" s="739">
        <f>IF(COUNTIF(CONTROL!$B$98:$B$147,'Funding by District'!D427)&gt;=1,"",ROW()-162)</f>
        <v>427</v>
      </c>
    </row>
    <row r="590" spans="2:3">
      <c r="B590" s="737" t="s">
        <v>982</v>
      </c>
      <c r="C590" s="739">
        <f>IF(COUNTIF(CONTROL!$B$98:$B$147,'Funding by District'!D428)&gt;=1,"",ROW()-162)</f>
        <v>428</v>
      </c>
    </row>
    <row r="591" spans="2:3">
      <c r="B591" s="737" t="s">
        <v>983</v>
      </c>
      <c r="C591" s="739">
        <f>IF(COUNTIF(CONTROL!$B$98:$B$147,'Funding by District'!D429)&gt;=1,"",ROW()-162)</f>
        <v>429</v>
      </c>
    </row>
    <row r="592" spans="2:3">
      <c r="B592" s="737" t="s">
        <v>984</v>
      </c>
      <c r="C592" s="739">
        <f>IF(COUNTIF(CONTROL!$B$98:$B$147,'Funding by District'!D430)&gt;=1,"",ROW()-162)</f>
        <v>430</v>
      </c>
    </row>
    <row r="593" spans="2:3">
      <c r="B593" s="737" t="s">
        <v>985</v>
      </c>
      <c r="C593" s="739">
        <f>IF(COUNTIF(CONTROL!$B$98:$B$147,'Funding by District'!D431)&gt;=1,"",ROW()-162)</f>
        <v>431</v>
      </c>
    </row>
    <row r="594" spans="2:3">
      <c r="B594" s="737" t="s">
        <v>986</v>
      </c>
      <c r="C594" s="739">
        <f>IF(COUNTIF(CONTROL!$B$98:$B$147,'Funding by District'!D432)&gt;=1,"",ROW()-162)</f>
        <v>432</v>
      </c>
    </row>
    <row r="595" spans="2:3">
      <c r="B595" s="737" t="s">
        <v>987</v>
      </c>
      <c r="C595" s="739">
        <f>IF(COUNTIF(CONTROL!$B$98:$B$147,'Funding by District'!D433)&gt;=1,"",ROW()-162)</f>
        <v>433</v>
      </c>
    </row>
    <row r="596" spans="2:3">
      <c r="B596" s="737" t="s">
        <v>988</v>
      </c>
      <c r="C596" s="739">
        <f>IF(COUNTIF(CONTROL!$B$98:$B$147,'Funding by District'!D434)&gt;=1,"",ROW()-162)</f>
        <v>434</v>
      </c>
    </row>
    <row r="597" spans="2:3">
      <c r="B597" s="737" t="s">
        <v>989</v>
      </c>
      <c r="C597" s="739">
        <f>IF(COUNTIF(CONTROL!$B$98:$B$147,'Funding by District'!D435)&gt;=1,"",ROW()-162)</f>
        <v>435</v>
      </c>
    </row>
    <row r="598" spans="2:3">
      <c r="B598" s="737" t="s">
        <v>990</v>
      </c>
      <c r="C598" s="739">
        <f>IF(COUNTIF(CONTROL!$B$98:$B$147,'Funding by District'!D436)&gt;=1,"",ROW()-162)</f>
        <v>436</v>
      </c>
    </row>
    <row r="599" spans="2:3">
      <c r="B599" s="737" t="s">
        <v>991</v>
      </c>
      <c r="C599" s="739">
        <f>IF(COUNTIF(CONTROL!$B$98:$B$147,'Funding by District'!D437)&gt;=1,"",ROW()-162)</f>
        <v>437</v>
      </c>
    </row>
    <row r="600" spans="2:3">
      <c r="B600" s="737" t="s">
        <v>992</v>
      </c>
      <c r="C600" s="739">
        <f>IF(COUNTIF(CONTROL!$B$98:$B$147,'Funding by District'!D438)&gt;=1,"",ROW()-162)</f>
        <v>438</v>
      </c>
    </row>
    <row r="601" spans="2:3">
      <c r="B601" s="737" t="s">
        <v>993</v>
      </c>
      <c r="C601" s="739">
        <f>IF(COUNTIF(CONTROL!$B$98:$B$147,'Funding by District'!D439)&gt;=1,"",ROW()-162)</f>
        <v>439</v>
      </c>
    </row>
    <row r="602" spans="2:3">
      <c r="B602" s="737" t="s">
        <v>994</v>
      </c>
      <c r="C602" s="739">
        <f>IF(COUNTIF(CONTROL!$B$98:$B$147,'Funding by District'!D440)&gt;=1,"",ROW()-162)</f>
        <v>440</v>
      </c>
    </row>
    <row r="603" spans="2:3">
      <c r="B603" s="737" t="s">
        <v>995</v>
      </c>
      <c r="C603" s="739">
        <f>IF(COUNTIF(CONTROL!$B$98:$B$147,'Funding by District'!D441)&gt;=1,"",ROW()-162)</f>
        <v>441</v>
      </c>
    </row>
    <row r="604" spans="2:3">
      <c r="B604" s="737" t="s">
        <v>996</v>
      </c>
      <c r="C604" s="739">
        <f>IF(COUNTIF(CONTROL!$B$98:$B$147,'Funding by District'!D442)&gt;=1,"",ROW()-162)</f>
        <v>442</v>
      </c>
    </row>
    <row r="605" spans="2:3">
      <c r="B605" s="737" t="s">
        <v>997</v>
      </c>
      <c r="C605" s="739">
        <f>IF(COUNTIF(CONTROL!$B$98:$B$147,'Funding by District'!D443)&gt;=1,"",ROW()-162)</f>
        <v>443</v>
      </c>
    </row>
    <row r="606" spans="2:3">
      <c r="B606" s="737" t="s">
        <v>998</v>
      </c>
      <c r="C606" s="739">
        <f>IF(COUNTIF(CONTROL!$B$98:$B$147,'Funding by District'!D444)&gt;=1,"",ROW()-162)</f>
        <v>444</v>
      </c>
    </row>
    <row r="607" spans="2:3">
      <c r="B607" s="737" t="s">
        <v>999</v>
      </c>
      <c r="C607" s="739">
        <f>IF(COUNTIF(CONTROL!$B$98:$B$147,'Funding by District'!D445)&gt;=1,"",ROW()-162)</f>
        <v>445</v>
      </c>
    </row>
    <row r="608" spans="2:3">
      <c r="B608" s="737" t="s">
        <v>1000</v>
      </c>
      <c r="C608" s="739">
        <f>IF(COUNTIF(CONTROL!$B$98:$B$147,'Funding by District'!D446)&gt;=1,"",ROW()-162)</f>
        <v>446</v>
      </c>
    </row>
    <row r="609" spans="2:3">
      <c r="B609" s="737" t="s">
        <v>1001</v>
      </c>
      <c r="C609" s="739">
        <f>IF(COUNTIF(CONTROL!$B$98:$B$147,'Funding by District'!D447)&gt;=1,"",ROW()-162)</f>
        <v>447</v>
      </c>
    </row>
    <row r="610" spans="2:3">
      <c r="B610" s="737" t="s">
        <v>1002</v>
      </c>
      <c r="C610" s="739">
        <f>IF(COUNTIF(CONTROL!$B$98:$B$147,'Funding by District'!D448)&gt;=1,"",ROW()-162)</f>
        <v>448</v>
      </c>
    </row>
    <row r="611" spans="2:3">
      <c r="B611" s="737" t="s">
        <v>1003</v>
      </c>
      <c r="C611" s="739">
        <f>IF(COUNTIF(CONTROL!$B$98:$B$147,'Funding by District'!D449)&gt;=1,"",ROW()-162)</f>
        <v>449</v>
      </c>
    </row>
    <row r="612" spans="2:3">
      <c r="B612" s="737" t="s">
        <v>1004</v>
      </c>
      <c r="C612" s="739">
        <f>IF(COUNTIF(CONTROL!$B$98:$B$147,'Funding by District'!D450)&gt;=1,"",ROW()-162)</f>
        <v>450</v>
      </c>
    </row>
    <row r="613" spans="2:3">
      <c r="B613" s="737" t="s">
        <v>1005</v>
      </c>
      <c r="C613" s="739">
        <f>IF(COUNTIF(CONTROL!$B$98:$B$147,'Funding by District'!D451)&gt;=1,"",ROW()-162)</f>
        <v>451</v>
      </c>
    </row>
    <row r="614" spans="2:3">
      <c r="B614" s="737" t="s">
        <v>1006</v>
      </c>
      <c r="C614" s="739">
        <f>IF(COUNTIF(CONTROL!$B$98:$B$147,'Funding by District'!D452)&gt;=1,"",ROW()-162)</f>
        <v>452</v>
      </c>
    </row>
    <row r="615" spans="2:3">
      <c r="B615" s="737" t="s">
        <v>1007</v>
      </c>
      <c r="C615" s="739">
        <f>IF(COUNTIF(CONTROL!$B$98:$B$147,'Funding by District'!D453)&gt;=1,"",ROW()-162)</f>
        <v>453</v>
      </c>
    </row>
    <row r="616" spans="2:3">
      <c r="B616" s="737" t="s">
        <v>1008</v>
      </c>
      <c r="C616" s="739">
        <f>IF(COUNTIF(CONTROL!$B$98:$B$147,'Funding by District'!D454)&gt;=1,"",ROW()-162)</f>
        <v>454</v>
      </c>
    </row>
    <row r="617" spans="2:3">
      <c r="B617" s="737" t="s">
        <v>1009</v>
      </c>
      <c r="C617" s="739">
        <f>IF(COUNTIF(CONTROL!$B$98:$B$147,'Funding by District'!D455)&gt;=1,"",ROW()-162)</f>
        <v>455</v>
      </c>
    </row>
    <row r="618" spans="2:3">
      <c r="B618" s="737" t="s">
        <v>1010</v>
      </c>
      <c r="C618" s="739">
        <f>IF(COUNTIF(CONTROL!$B$98:$B$147,'Funding by District'!D456)&gt;=1,"",ROW()-162)</f>
        <v>456</v>
      </c>
    </row>
    <row r="619" spans="2:3">
      <c r="B619" s="737" t="s">
        <v>1011</v>
      </c>
      <c r="C619" s="739">
        <f>IF(COUNTIF(CONTROL!$B$98:$B$147,'Funding by District'!D457)&gt;=1,"",ROW()-162)</f>
        <v>457</v>
      </c>
    </row>
    <row r="620" spans="2:3">
      <c r="B620" s="737" t="s">
        <v>1012</v>
      </c>
      <c r="C620" s="739">
        <f>IF(COUNTIF(CONTROL!$B$98:$B$147,'Funding by District'!D458)&gt;=1,"",ROW()-162)</f>
        <v>458</v>
      </c>
    </row>
    <row r="621" spans="2:3">
      <c r="B621" s="737" t="s">
        <v>1013</v>
      </c>
      <c r="C621" s="739">
        <f>IF(COUNTIF(CONTROL!$B$98:$B$147,'Funding by District'!D459)&gt;=1,"",ROW()-162)</f>
        <v>459</v>
      </c>
    </row>
    <row r="622" spans="2:3">
      <c r="B622" s="737" t="s">
        <v>1014</v>
      </c>
      <c r="C622" s="739">
        <f>IF(COUNTIF(CONTROL!$B$98:$B$147,'Funding by District'!D460)&gt;=1,"",ROW()-162)</f>
        <v>460</v>
      </c>
    </row>
    <row r="623" spans="2:3">
      <c r="B623" s="737" t="s">
        <v>1015</v>
      </c>
      <c r="C623" s="739">
        <f>IF(COUNTIF(CONTROL!$B$98:$B$147,'Funding by District'!D461)&gt;=1,"",ROW()-162)</f>
        <v>461</v>
      </c>
    </row>
    <row r="624" spans="2:3">
      <c r="B624" s="737" t="s">
        <v>1016</v>
      </c>
      <c r="C624" s="739">
        <f>IF(COUNTIF(CONTROL!$B$98:$B$147,'Funding by District'!D462)&gt;=1,"",ROW()-162)</f>
        <v>462</v>
      </c>
    </row>
    <row r="625" spans="2:3">
      <c r="B625" s="737" t="s">
        <v>1017</v>
      </c>
      <c r="C625" s="739">
        <f>IF(COUNTIF(CONTROL!$B$98:$B$147,'Funding by District'!D463)&gt;=1,"",ROW()-162)</f>
        <v>463</v>
      </c>
    </row>
    <row r="626" spans="2:3">
      <c r="B626" s="737" t="s">
        <v>1018</v>
      </c>
      <c r="C626" s="739">
        <f>IF(COUNTIF(CONTROL!$B$98:$B$147,'Funding by District'!D464)&gt;=1,"",ROW()-162)</f>
        <v>464</v>
      </c>
    </row>
    <row r="627" spans="2:3">
      <c r="B627" s="737" t="s">
        <v>1019</v>
      </c>
      <c r="C627" s="739">
        <f>IF(COUNTIF(CONTROL!$B$98:$B$147,'Funding by District'!D465)&gt;=1,"",ROW()-162)</f>
        <v>465</v>
      </c>
    </row>
    <row r="628" spans="2:3">
      <c r="B628" s="737" t="s">
        <v>1020</v>
      </c>
      <c r="C628" s="739">
        <f>IF(COUNTIF(CONTROL!$B$98:$B$147,'Funding by District'!D466)&gt;=1,"",ROW()-162)</f>
        <v>466</v>
      </c>
    </row>
    <row r="629" spans="2:3">
      <c r="B629" s="737" t="s">
        <v>1021</v>
      </c>
      <c r="C629" s="739">
        <f>IF(COUNTIF(CONTROL!$B$98:$B$147,'Funding by District'!D467)&gt;=1,"",ROW()-162)</f>
        <v>467</v>
      </c>
    </row>
    <row r="630" spans="2:3">
      <c r="B630" s="737" t="s">
        <v>1022</v>
      </c>
      <c r="C630" s="739">
        <f>IF(COUNTIF(CONTROL!$B$98:$B$147,'Funding by District'!D468)&gt;=1,"",ROW()-162)</f>
        <v>468</v>
      </c>
    </row>
    <row r="631" spans="2:3">
      <c r="B631" s="737" t="s">
        <v>1023</v>
      </c>
      <c r="C631" s="739">
        <f>IF(COUNTIF(CONTROL!$B$98:$B$147,'Funding by District'!D469)&gt;=1,"",ROW()-162)</f>
        <v>469</v>
      </c>
    </row>
    <row r="632" spans="2:3">
      <c r="B632" s="737" t="s">
        <v>1024</v>
      </c>
      <c r="C632" s="739">
        <f>IF(COUNTIF(CONTROL!$B$98:$B$147,'Funding by District'!D470)&gt;=1,"",ROW()-162)</f>
        <v>470</v>
      </c>
    </row>
    <row r="633" spans="2:3">
      <c r="B633" s="737" t="s">
        <v>1025</v>
      </c>
      <c r="C633" s="739">
        <f>IF(COUNTIF(CONTROL!$B$98:$B$147,'Funding by District'!D471)&gt;=1,"",ROW()-162)</f>
        <v>471</v>
      </c>
    </row>
    <row r="634" spans="2:3">
      <c r="B634" s="737" t="s">
        <v>1026</v>
      </c>
      <c r="C634" s="739">
        <f>IF(COUNTIF(CONTROL!$B$98:$B$147,'Funding by District'!D472)&gt;=1,"",ROW()-162)</f>
        <v>472</v>
      </c>
    </row>
    <row r="635" spans="2:3">
      <c r="B635" s="737" t="s">
        <v>1027</v>
      </c>
      <c r="C635" s="739">
        <f>IF(COUNTIF(CONTROL!$B$98:$B$147,'Funding by District'!D473)&gt;=1,"",ROW()-162)</f>
        <v>473</v>
      </c>
    </row>
    <row r="636" spans="2:3">
      <c r="B636" s="737" t="s">
        <v>1028</v>
      </c>
      <c r="C636" s="739">
        <f>IF(COUNTIF(CONTROL!$B$98:$B$147,'Funding by District'!D474)&gt;=1,"",ROW()-162)</f>
        <v>474</v>
      </c>
    </row>
    <row r="637" spans="2:3">
      <c r="B637" s="737" t="s">
        <v>1029</v>
      </c>
      <c r="C637" s="739">
        <f>IF(COUNTIF(CONTROL!$B$98:$B$147,'Funding by District'!D475)&gt;=1,"",ROW()-162)</f>
        <v>475</v>
      </c>
    </row>
    <row r="638" spans="2:3">
      <c r="B638" s="737" t="s">
        <v>1030</v>
      </c>
      <c r="C638" s="739">
        <f>IF(COUNTIF(CONTROL!$B$98:$B$147,'Funding by District'!D476)&gt;=1,"",ROW()-162)</f>
        <v>476</v>
      </c>
    </row>
    <row r="639" spans="2:3">
      <c r="B639" s="737" t="s">
        <v>1031</v>
      </c>
      <c r="C639" s="739">
        <f>IF(COUNTIF(CONTROL!$B$98:$B$147,'Funding by District'!D477)&gt;=1,"",ROW()-162)</f>
        <v>477</v>
      </c>
    </row>
    <row r="640" spans="2:3">
      <c r="B640" s="737" t="s">
        <v>1032</v>
      </c>
      <c r="C640" s="739">
        <f>IF(COUNTIF(CONTROL!$B$98:$B$147,'Funding by District'!D478)&gt;=1,"",ROW()-162)</f>
        <v>478</v>
      </c>
    </row>
    <row r="641" spans="2:3">
      <c r="B641" s="737" t="s">
        <v>1033</v>
      </c>
      <c r="C641" s="739">
        <f>IF(COUNTIF(CONTROL!$B$98:$B$147,'Funding by District'!D479)&gt;=1,"",ROW()-162)</f>
        <v>479</v>
      </c>
    </row>
    <row r="642" spans="2:3">
      <c r="B642" s="737" t="s">
        <v>1034</v>
      </c>
      <c r="C642" s="739">
        <f>IF(COUNTIF(CONTROL!$B$98:$B$147,'Funding by District'!D480)&gt;=1,"",ROW()-162)</f>
        <v>480</v>
      </c>
    </row>
    <row r="643" spans="2:3">
      <c r="B643" s="737" t="s">
        <v>1035</v>
      </c>
      <c r="C643" s="739">
        <f>IF(COUNTIF(CONTROL!$B$98:$B$147,'Funding by District'!D481)&gt;=1,"",ROW()-162)</f>
        <v>481</v>
      </c>
    </row>
    <row r="644" spans="2:3">
      <c r="B644" s="737" t="s">
        <v>1036</v>
      </c>
      <c r="C644" s="739">
        <f>IF(COUNTIF(CONTROL!$B$98:$B$147,'Funding by District'!D482)&gt;=1,"",ROW()-162)</f>
        <v>482</v>
      </c>
    </row>
    <row r="645" spans="2:3">
      <c r="B645" s="737" t="s">
        <v>1037</v>
      </c>
      <c r="C645" s="739">
        <f>IF(COUNTIF(CONTROL!$B$98:$B$147,'Funding by District'!D483)&gt;=1,"",ROW()-162)</f>
        <v>483</v>
      </c>
    </row>
    <row r="646" spans="2:3">
      <c r="B646" s="737" t="s">
        <v>1038</v>
      </c>
      <c r="C646" s="739">
        <f>IF(COUNTIF(CONTROL!$B$98:$B$147,'Funding by District'!D484)&gt;=1,"",ROW()-162)</f>
        <v>484</v>
      </c>
    </row>
    <row r="647" spans="2:3">
      <c r="B647" s="737" t="s">
        <v>1039</v>
      </c>
      <c r="C647" s="739">
        <f>IF(COUNTIF(CONTROL!$B$98:$B$147,'Funding by District'!D485)&gt;=1,"",ROW()-162)</f>
        <v>485</v>
      </c>
    </row>
    <row r="648" spans="2:3">
      <c r="B648" s="737" t="s">
        <v>1040</v>
      </c>
      <c r="C648" s="739">
        <f>IF(COUNTIF(CONTROL!$B$98:$B$147,'Funding by District'!D486)&gt;=1,"",ROW()-162)</f>
        <v>486</v>
      </c>
    </row>
    <row r="649" spans="2:3">
      <c r="B649" s="737" t="s">
        <v>1041</v>
      </c>
      <c r="C649" s="739">
        <f>IF(COUNTIF(CONTROL!$B$98:$B$147,'Funding by District'!D487)&gt;=1,"",ROW()-162)</f>
        <v>487</v>
      </c>
    </row>
    <row r="650" spans="2:3">
      <c r="B650" s="737" t="s">
        <v>1042</v>
      </c>
      <c r="C650" s="739">
        <f>IF(COUNTIF(CONTROL!$B$98:$B$147,'Funding by District'!D488)&gt;=1,"",ROW()-162)</f>
        <v>488</v>
      </c>
    </row>
    <row r="651" spans="2:3">
      <c r="B651" s="737" t="s">
        <v>1043</v>
      </c>
      <c r="C651" s="739">
        <f>IF(COUNTIF(CONTROL!$B$98:$B$147,'Funding by District'!D489)&gt;=1,"",ROW()-162)</f>
        <v>489</v>
      </c>
    </row>
    <row r="652" spans="2:3">
      <c r="B652" s="737" t="s">
        <v>1044</v>
      </c>
      <c r="C652" s="739">
        <f>IF(COUNTIF(CONTROL!$B$98:$B$147,'Funding by District'!D490)&gt;=1,"",ROW()-162)</f>
        <v>490</v>
      </c>
    </row>
    <row r="653" spans="2:3">
      <c r="B653" s="737" t="s">
        <v>1045</v>
      </c>
      <c r="C653" s="739">
        <f>IF(COUNTIF(CONTROL!$B$98:$B$147,'Funding by District'!D491)&gt;=1,"",ROW()-162)</f>
        <v>491</v>
      </c>
    </row>
    <row r="654" spans="2:3">
      <c r="B654" s="737" t="s">
        <v>1046</v>
      </c>
      <c r="C654" s="739">
        <f>IF(COUNTIF(CONTROL!$B$98:$B$147,'Funding by District'!D492)&gt;=1,"",ROW()-162)</f>
        <v>492</v>
      </c>
    </row>
    <row r="655" spans="2:3">
      <c r="B655" s="737" t="s">
        <v>1047</v>
      </c>
      <c r="C655" s="739">
        <f>IF(COUNTIF(CONTROL!$B$98:$B$147,'Funding by District'!D493)&gt;=1,"",ROW()-162)</f>
        <v>493</v>
      </c>
    </row>
    <row r="656" spans="2:3">
      <c r="B656" s="737" t="s">
        <v>1048</v>
      </c>
      <c r="C656" s="739">
        <f>IF(COUNTIF(CONTROL!$B$98:$B$147,'Funding by District'!D494)&gt;=1,"",ROW()-162)</f>
        <v>494</v>
      </c>
    </row>
    <row r="657" spans="2:3">
      <c r="B657" s="737" t="s">
        <v>1049</v>
      </c>
      <c r="C657" s="739">
        <f>IF(COUNTIF(CONTROL!$B$98:$B$147,'Funding by District'!D495)&gt;=1,"",ROW()-162)</f>
        <v>495</v>
      </c>
    </row>
    <row r="658" spans="2:3">
      <c r="B658" s="737" t="s">
        <v>1050</v>
      </c>
      <c r="C658" s="739">
        <f>IF(COUNTIF(CONTROL!$B$98:$B$147,'Funding by District'!D496)&gt;=1,"",ROW()-162)</f>
        <v>496</v>
      </c>
    </row>
    <row r="659" spans="2:3">
      <c r="B659" s="737" t="s">
        <v>1051</v>
      </c>
      <c r="C659" s="739">
        <f>IF(COUNTIF(CONTROL!$B$98:$B$147,'Funding by District'!D497)&gt;=1,"",ROW()-162)</f>
        <v>497</v>
      </c>
    </row>
    <row r="660" spans="2:3">
      <c r="B660" s="737" t="s">
        <v>1052</v>
      </c>
      <c r="C660" s="739">
        <f>IF(COUNTIF(CONTROL!$B$98:$B$147,'Funding by District'!D498)&gt;=1,"",ROW()-162)</f>
        <v>498</v>
      </c>
    </row>
    <row r="661" spans="2:3">
      <c r="B661" s="737" t="s">
        <v>1053</v>
      </c>
      <c r="C661" s="739">
        <f>IF(COUNTIF(CONTROL!$B$98:$B$147,'Funding by District'!D499)&gt;=1,"",ROW()-162)</f>
        <v>499</v>
      </c>
    </row>
    <row r="662" spans="2:3">
      <c r="B662" s="737" t="s">
        <v>1054</v>
      </c>
      <c r="C662" s="739">
        <f>IF(COUNTIF(CONTROL!$B$98:$B$147,'Funding by District'!D500)&gt;=1,"",ROW()-162)</f>
        <v>500</v>
      </c>
    </row>
    <row r="663" spans="2:3">
      <c r="B663" s="737" t="s">
        <v>1055</v>
      </c>
      <c r="C663" s="739">
        <f>IF(COUNTIF(CONTROL!$B$98:$B$147,'Funding by District'!D501)&gt;=1,"",ROW()-162)</f>
        <v>501</v>
      </c>
    </row>
    <row r="664" spans="2:3">
      <c r="B664" s="737" t="s">
        <v>1056</v>
      </c>
      <c r="C664" s="739">
        <f>IF(COUNTIF(CONTROL!$B$98:$B$147,'Funding by District'!D502)&gt;=1,"",ROW()-162)</f>
        <v>502</v>
      </c>
    </row>
    <row r="665" spans="2:3">
      <c r="B665" s="737" t="s">
        <v>1057</v>
      </c>
      <c r="C665" s="739">
        <f>IF(COUNTIF(CONTROL!$B$98:$B$147,'Funding by District'!D503)&gt;=1,"",ROW()-162)</f>
        <v>503</v>
      </c>
    </row>
    <row r="666" spans="2:3">
      <c r="B666" s="737" t="s">
        <v>1058</v>
      </c>
      <c r="C666" s="739">
        <f>IF(COUNTIF(CONTROL!$B$98:$B$147,'Funding by District'!D504)&gt;=1,"",ROW()-162)</f>
        <v>504</v>
      </c>
    </row>
    <row r="667" spans="2:3">
      <c r="B667" s="737" t="s">
        <v>1059</v>
      </c>
      <c r="C667" s="739">
        <f>IF(COUNTIF(CONTROL!$B$98:$B$147,'Funding by District'!D505)&gt;=1,"",ROW()-162)</f>
        <v>505</v>
      </c>
    </row>
    <row r="668" spans="2:3">
      <c r="B668" s="737" t="s">
        <v>1060</v>
      </c>
      <c r="C668" s="739">
        <f>IF(COUNTIF(CONTROL!$B$98:$B$147,'Funding by District'!D506)&gt;=1,"",ROW()-162)</f>
        <v>506</v>
      </c>
    </row>
    <row r="669" spans="2:3">
      <c r="B669" s="737" t="s">
        <v>1061</v>
      </c>
      <c r="C669" s="739">
        <f>IF(COUNTIF(CONTROL!$B$98:$B$147,'Funding by District'!D507)&gt;=1,"",ROW()-162)</f>
        <v>507</v>
      </c>
    </row>
    <row r="670" spans="2:3">
      <c r="B670" s="737" t="s">
        <v>1062</v>
      </c>
      <c r="C670" s="739">
        <f>IF(COUNTIF(CONTROL!$B$98:$B$147,'Funding by District'!D508)&gt;=1,"",ROW()-162)</f>
        <v>508</v>
      </c>
    </row>
    <row r="671" spans="2:3">
      <c r="B671" s="737" t="s">
        <v>1063</v>
      </c>
      <c r="C671" s="739">
        <f>IF(COUNTIF(CONTROL!$B$98:$B$147,'Funding by District'!D509)&gt;=1,"",ROW()-162)</f>
        <v>509</v>
      </c>
    </row>
    <row r="672" spans="2:3">
      <c r="B672" s="737" t="s">
        <v>1064</v>
      </c>
      <c r="C672" s="739">
        <f>IF(COUNTIF(CONTROL!$B$98:$B$147,'Funding by District'!D510)&gt;=1,"",ROW()-162)</f>
        <v>510</v>
      </c>
    </row>
    <row r="673" spans="2:3">
      <c r="B673" s="737" t="s">
        <v>1065</v>
      </c>
      <c r="C673" s="739">
        <f>IF(COUNTIF(CONTROL!$B$98:$B$147,'Funding by District'!D511)&gt;=1,"",ROW()-162)</f>
        <v>511</v>
      </c>
    </row>
    <row r="674" spans="2:3">
      <c r="B674" s="737" t="s">
        <v>1066</v>
      </c>
      <c r="C674" s="739">
        <f>IF(COUNTIF(CONTROL!$B$98:$B$147,'Funding by District'!D512)&gt;=1,"",ROW()-162)</f>
        <v>512</v>
      </c>
    </row>
    <row r="675" spans="2:3">
      <c r="B675" s="737" t="s">
        <v>1067</v>
      </c>
      <c r="C675" s="739">
        <f>IF(COUNTIF(CONTROL!$B$98:$B$147,'Funding by District'!D513)&gt;=1,"",ROW()-162)</f>
        <v>513</v>
      </c>
    </row>
    <row r="676" spans="2:3">
      <c r="B676" s="737" t="s">
        <v>1068</v>
      </c>
      <c r="C676" s="739">
        <f>IF(COUNTIF(CONTROL!$B$98:$B$147,'Funding by District'!D514)&gt;=1,"",ROW()-162)</f>
        <v>514</v>
      </c>
    </row>
    <row r="677" spans="2:3">
      <c r="B677" s="737" t="s">
        <v>1069</v>
      </c>
      <c r="C677" s="739">
        <f>IF(COUNTIF(CONTROL!$B$98:$B$147,'Funding by District'!D515)&gt;=1,"",ROW()-162)</f>
        <v>515</v>
      </c>
    </row>
    <row r="678" spans="2:3">
      <c r="B678" s="737" t="s">
        <v>1070</v>
      </c>
      <c r="C678" s="739">
        <f>IF(COUNTIF(CONTROL!$B$98:$B$147,'Funding by District'!D516)&gt;=1,"",ROW()-162)</f>
        <v>516</v>
      </c>
    </row>
    <row r="679" spans="2:3">
      <c r="B679" s="737" t="s">
        <v>1071</v>
      </c>
      <c r="C679" s="739">
        <f>IF(COUNTIF(CONTROL!$B$98:$B$147,'Funding by District'!D517)&gt;=1,"",ROW()-162)</f>
        <v>517</v>
      </c>
    </row>
    <row r="680" spans="2:3">
      <c r="B680" s="737" t="s">
        <v>1072</v>
      </c>
      <c r="C680" s="739">
        <f>IF(COUNTIF(CONTROL!$B$98:$B$147,'Funding by District'!D518)&gt;=1,"",ROW()-162)</f>
        <v>518</v>
      </c>
    </row>
    <row r="681" spans="2:3">
      <c r="B681" s="737" t="s">
        <v>1073</v>
      </c>
      <c r="C681" s="739">
        <f>IF(COUNTIF(CONTROL!$B$98:$B$147,'Funding by District'!D519)&gt;=1,"",ROW()-162)</f>
        <v>519</v>
      </c>
    </row>
    <row r="682" spans="2:3">
      <c r="B682" s="737" t="s">
        <v>1074</v>
      </c>
      <c r="C682" s="739">
        <f>IF(COUNTIF(CONTROL!$B$98:$B$147,'Funding by District'!D520)&gt;=1,"",ROW()-162)</f>
        <v>520</v>
      </c>
    </row>
    <row r="683" spans="2:3">
      <c r="B683" s="737" t="s">
        <v>1075</v>
      </c>
      <c r="C683" s="739">
        <f>IF(COUNTIF(CONTROL!$B$98:$B$147,'Funding by District'!D521)&gt;=1,"",ROW()-162)</f>
        <v>521</v>
      </c>
    </row>
    <row r="684" spans="2:3">
      <c r="B684" s="737" t="s">
        <v>1076</v>
      </c>
      <c r="C684" s="739">
        <f>IF(COUNTIF(CONTROL!$B$98:$B$147,'Funding by District'!D522)&gt;=1,"",ROW()-162)</f>
        <v>522</v>
      </c>
    </row>
    <row r="685" spans="2:3">
      <c r="B685" s="737" t="s">
        <v>1077</v>
      </c>
      <c r="C685" s="739">
        <f>IF(COUNTIF(CONTROL!$B$98:$B$147,'Funding by District'!D523)&gt;=1,"",ROW()-162)</f>
        <v>523</v>
      </c>
    </row>
    <row r="686" spans="2:3">
      <c r="B686" s="737" t="s">
        <v>1078</v>
      </c>
      <c r="C686" s="739">
        <f>IF(COUNTIF(CONTROL!$B$98:$B$147,'Funding by District'!D524)&gt;=1,"",ROW()-162)</f>
        <v>524</v>
      </c>
    </row>
    <row r="687" spans="2:3">
      <c r="B687" s="737" t="s">
        <v>1079</v>
      </c>
      <c r="C687" s="739">
        <f>IF(COUNTIF(CONTROL!$B$98:$B$147,'Funding by District'!D525)&gt;=1,"",ROW()-162)</f>
        <v>525</v>
      </c>
    </row>
    <row r="688" spans="2:3">
      <c r="B688" s="737" t="s">
        <v>1080</v>
      </c>
      <c r="C688" s="739">
        <f>IF(COUNTIF(CONTROL!$B$98:$B$147,'Funding by District'!D526)&gt;=1,"",ROW()-162)</f>
        <v>526</v>
      </c>
    </row>
    <row r="689" spans="2:3">
      <c r="B689" s="737" t="s">
        <v>1081</v>
      </c>
      <c r="C689" s="739">
        <f>IF(COUNTIF(CONTROL!$B$98:$B$147,'Funding by District'!D527)&gt;=1,"",ROW()-162)</f>
        <v>527</v>
      </c>
    </row>
    <row r="690" spans="2:3">
      <c r="B690" s="737" t="s">
        <v>1082</v>
      </c>
      <c r="C690" s="739">
        <f>IF(COUNTIF(CONTROL!$B$98:$B$147,'Funding by District'!D528)&gt;=1,"",ROW()-162)</f>
        <v>528</v>
      </c>
    </row>
    <row r="691" spans="2:3">
      <c r="B691" s="737" t="s">
        <v>1083</v>
      </c>
      <c r="C691" s="739">
        <f>IF(COUNTIF(CONTROL!$B$98:$B$147,'Funding by District'!D529)&gt;=1,"",ROW()-162)</f>
        <v>529</v>
      </c>
    </row>
    <row r="692" spans="2:3">
      <c r="B692" s="737" t="s">
        <v>1084</v>
      </c>
      <c r="C692" s="739">
        <f>IF(COUNTIF(CONTROL!$B$98:$B$147,'Funding by District'!D530)&gt;=1,"",ROW()-162)</f>
        <v>530</v>
      </c>
    </row>
    <row r="693" spans="2:3">
      <c r="B693" s="737" t="s">
        <v>1085</v>
      </c>
      <c r="C693" s="739">
        <f>IF(COUNTIF(CONTROL!$B$98:$B$147,'Funding by District'!D531)&gt;=1,"",ROW()-162)</f>
        <v>531</v>
      </c>
    </row>
    <row r="694" spans="2:3">
      <c r="B694" s="737" t="s">
        <v>1086</v>
      </c>
      <c r="C694" s="739">
        <f>IF(COUNTIF(CONTROL!$B$98:$B$147,'Funding by District'!D532)&gt;=1,"",ROW()-162)</f>
        <v>532</v>
      </c>
    </row>
    <row r="695" spans="2:3">
      <c r="B695" s="737" t="s">
        <v>1087</v>
      </c>
      <c r="C695" s="739">
        <f>IF(COUNTIF(CONTROL!$B$98:$B$147,'Funding by District'!D533)&gt;=1,"",ROW()-162)</f>
        <v>533</v>
      </c>
    </row>
    <row r="696" spans="2:3">
      <c r="B696" s="737" t="s">
        <v>1088</v>
      </c>
      <c r="C696" s="739">
        <f>IF(COUNTIF(CONTROL!$B$98:$B$147,'Funding by District'!D534)&gt;=1,"",ROW()-162)</f>
        <v>534</v>
      </c>
    </row>
    <row r="697" spans="2:3">
      <c r="B697" s="737" t="s">
        <v>1089</v>
      </c>
      <c r="C697" s="739">
        <f>IF(COUNTIF(CONTROL!$B$98:$B$147,'Funding by District'!D535)&gt;=1,"",ROW()-162)</f>
        <v>535</v>
      </c>
    </row>
    <row r="698" spans="2:3">
      <c r="B698" s="737" t="s">
        <v>1090</v>
      </c>
      <c r="C698" s="739">
        <f>IF(COUNTIF(CONTROL!$B$98:$B$147,'Funding by District'!D536)&gt;=1,"",ROW()-162)</f>
        <v>536</v>
      </c>
    </row>
    <row r="699" spans="2:3">
      <c r="B699" s="737" t="s">
        <v>1091</v>
      </c>
      <c r="C699" s="739">
        <f>IF(COUNTIF(CONTROL!$B$98:$B$147,'Funding by District'!D537)&gt;=1,"",ROW()-162)</f>
        <v>537</v>
      </c>
    </row>
    <row r="700" spans="2:3">
      <c r="B700" s="737" t="s">
        <v>1092</v>
      </c>
      <c r="C700" s="739">
        <f>IF(COUNTIF(CONTROL!$B$98:$B$147,'Funding by District'!D538)&gt;=1,"",ROW()-162)</f>
        <v>538</v>
      </c>
    </row>
    <row r="701" spans="2:3">
      <c r="B701" s="737" t="s">
        <v>1093</v>
      </c>
      <c r="C701" s="739">
        <f>IF(COUNTIF(CONTROL!$B$98:$B$147,'Funding by District'!D539)&gt;=1,"",ROW()-162)</f>
        <v>539</v>
      </c>
    </row>
    <row r="702" spans="2:3">
      <c r="B702" s="737" t="s">
        <v>1094</v>
      </c>
      <c r="C702" s="739">
        <f>IF(COUNTIF(CONTROL!$B$98:$B$147,'Funding by District'!D540)&gt;=1,"",ROW()-162)</f>
        <v>540</v>
      </c>
    </row>
    <row r="703" spans="2:3">
      <c r="B703" s="737" t="s">
        <v>1095</v>
      </c>
      <c r="C703" s="739">
        <f>IF(COUNTIF(CONTROL!$B$98:$B$147,'Funding by District'!D541)&gt;=1,"",ROW()-162)</f>
        <v>541</v>
      </c>
    </row>
    <row r="704" spans="2:3">
      <c r="B704" s="737" t="s">
        <v>1096</v>
      </c>
      <c r="C704" s="739">
        <f>IF(COUNTIF(CONTROL!$B$98:$B$147,'Funding by District'!D542)&gt;=1,"",ROW()-162)</f>
        <v>542</v>
      </c>
    </row>
    <row r="705" spans="2:3">
      <c r="B705" s="737" t="s">
        <v>1097</v>
      </c>
      <c r="C705" s="739">
        <f>IF(COUNTIF(CONTROL!$B$98:$B$147,'Funding by District'!D543)&gt;=1,"",ROW()-162)</f>
        <v>543</v>
      </c>
    </row>
    <row r="706" spans="2:3">
      <c r="B706" s="737" t="s">
        <v>1098</v>
      </c>
      <c r="C706" s="739">
        <f>IF(COUNTIF(CONTROL!$B$98:$B$147,'Funding by District'!D544)&gt;=1,"",ROW()-162)</f>
        <v>544</v>
      </c>
    </row>
    <row r="707" spans="2:3">
      <c r="B707" s="737" t="s">
        <v>1099</v>
      </c>
      <c r="C707" s="739">
        <f>IF(COUNTIF(CONTROL!$B$98:$B$147,'Funding by District'!D545)&gt;=1,"",ROW()-162)</f>
        <v>545</v>
      </c>
    </row>
    <row r="708" spans="2:3">
      <c r="B708" s="737" t="s">
        <v>1100</v>
      </c>
      <c r="C708" s="739">
        <f>IF(COUNTIF(CONTROL!$B$98:$B$147,'Funding by District'!D546)&gt;=1,"",ROW()-162)</f>
        <v>546</v>
      </c>
    </row>
    <row r="709" spans="2:3">
      <c r="B709" s="737" t="s">
        <v>1101</v>
      </c>
      <c r="C709" s="739">
        <f>IF(COUNTIF(CONTROL!$B$98:$B$147,'Funding by District'!D547)&gt;=1,"",ROW()-162)</f>
        <v>547</v>
      </c>
    </row>
    <row r="710" spans="2:3">
      <c r="B710" s="737" t="s">
        <v>1102</v>
      </c>
      <c r="C710" s="739">
        <f>IF(COUNTIF(CONTROL!$B$98:$B$147,'Funding by District'!D548)&gt;=1,"",ROW()-162)</f>
        <v>548</v>
      </c>
    </row>
    <row r="711" spans="2:3">
      <c r="B711" s="737" t="s">
        <v>1103</v>
      </c>
      <c r="C711" s="739">
        <f>IF(COUNTIF(CONTROL!$B$98:$B$147,'Funding by District'!D549)&gt;=1,"",ROW()-162)</f>
        <v>549</v>
      </c>
    </row>
    <row r="712" spans="2:3">
      <c r="B712" s="737" t="s">
        <v>1104</v>
      </c>
      <c r="C712" s="739">
        <f>IF(COUNTIF(CONTROL!$B$98:$B$147,'Funding by District'!D550)&gt;=1,"",ROW()-162)</f>
        <v>550</v>
      </c>
    </row>
    <row r="713" spans="2:3">
      <c r="B713" s="737" t="s">
        <v>1105</v>
      </c>
      <c r="C713" s="739">
        <f>IF(COUNTIF(CONTROL!$B$98:$B$147,'Funding by District'!D551)&gt;=1,"",ROW()-162)</f>
        <v>551</v>
      </c>
    </row>
    <row r="714" spans="2:3">
      <c r="B714" s="737" t="s">
        <v>1106</v>
      </c>
      <c r="C714" s="739">
        <f>IF(COUNTIF(CONTROL!$B$98:$B$147,'Funding by District'!D552)&gt;=1,"",ROW()-162)</f>
        <v>552</v>
      </c>
    </row>
    <row r="715" spans="2:3">
      <c r="B715" s="737" t="s">
        <v>1107</v>
      </c>
      <c r="C715" s="739">
        <f>IF(COUNTIF(CONTROL!$B$98:$B$147,'Funding by District'!D553)&gt;=1,"",ROW()-162)</f>
        <v>553</v>
      </c>
    </row>
    <row r="716" spans="2:3">
      <c r="B716" s="737" t="s">
        <v>1108</v>
      </c>
      <c r="C716" s="739">
        <f>IF(COUNTIF(CONTROL!$B$98:$B$147,'Funding by District'!D554)&gt;=1,"",ROW()-162)</f>
        <v>554</v>
      </c>
    </row>
    <row r="717" spans="2:3">
      <c r="B717" s="737" t="s">
        <v>1109</v>
      </c>
      <c r="C717" s="739">
        <f>IF(COUNTIF(CONTROL!$B$98:$B$147,'Funding by District'!D555)&gt;=1,"",ROW()-162)</f>
        <v>555</v>
      </c>
    </row>
    <row r="718" spans="2:3">
      <c r="B718" s="737" t="s">
        <v>1110</v>
      </c>
      <c r="C718" s="739">
        <f>IF(COUNTIF(CONTROL!$B$98:$B$147,'Funding by District'!D556)&gt;=1,"",ROW()-162)</f>
        <v>556</v>
      </c>
    </row>
    <row r="719" spans="2:3">
      <c r="B719" s="737" t="s">
        <v>1111</v>
      </c>
      <c r="C719" s="739">
        <f>IF(COUNTIF(CONTROL!$B$98:$B$147,'Funding by District'!D557)&gt;=1,"",ROW()-162)</f>
        <v>557</v>
      </c>
    </row>
    <row r="720" spans="2:3">
      <c r="B720" s="737" t="s">
        <v>1112</v>
      </c>
      <c r="C720" s="739">
        <f>IF(COUNTIF(CONTROL!$B$98:$B$147,'Funding by District'!D558)&gt;=1,"",ROW()-162)</f>
        <v>558</v>
      </c>
    </row>
    <row r="721" spans="2:3">
      <c r="B721" s="737" t="s">
        <v>1113</v>
      </c>
      <c r="C721" s="739">
        <f>IF(COUNTIF(CONTROL!$B$98:$B$147,'Funding by District'!D559)&gt;=1,"",ROW()-162)</f>
        <v>559</v>
      </c>
    </row>
    <row r="722" spans="2:3">
      <c r="B722" s="737" t="s">
        <v>1114</v>
      </c>
      <c r="C722" s="739">
        <f>IF(COUNTIF(CONTROL!$B$98:$B$147,'Funding by District'!D560)&gt;=1,"",ROW()-162)</f>
        <v>560</v>
      </c>
    </row>
    <row r="723" spans="2:3">
      <c r="B723" s="737" t="s">
        <v>1115</v>
      </c>
      <c r="C723" s="739">
        <f>IF(COUNTIF(CONTROL!$B$98:$B$147,'Funding by District'!D561)&gt;=1,"",ROW()-162)</f>
        <v>561</v>
      </c>
    </row>
    <row r="724" spans="2:3">
      <c r="B724" s="737" t="s">
        <v>1116</v>
      </c>
      <c r="C724" s="739">
        <f>IF(COUNTIF(CONTROL!$B$98:$B$147,'Funding by District'!D562)&gt;=1,"",ROW()-162)</f>
        <v>562</v>
      </c>
    </row>
    <row r="725" spans="2:3">
      <c r="B725" s="737" t="s">
        <v>1117</v>
      </c>
      <c r="C725" s="739">
        <f>IF(COUNTIF(CONTROL!$B$98:$B$147,'Funding by District'!D563)&gt;=1,"",ROW()-162)</f>
        <v>563</v>
      </c>
    </row>
    <row r="726" spans="2:3">
      <c r="B726" s="737" t="s">
        <v>1118</v>
      </c>
      <c r="C726" s="739">
        <f>IF(COUNTIF(CONTROL!$B$98:$B$147,'Funding by District'!D564)&gt;=1,"",ROW()-162)</f>
        <v>564</v>
      </c>
    </row>
    <row r="727" spans="2:3">
      <c r="B727" s="737" t="s">
        <v>1119</v>
      </c>
      <c r="C727" s="739">
        <f>IF(COUNTIF(CONTROL!$B$98:$B$147,'Funding by District'!D565)&gt;=1,"",ROW()-162)</f>
        <v>565</v>
      </c>
    </row>
    <row r="728" spans="2:3">
      <c r="B728" s="737" t="s">
        <v>1120</v>
      </c>
      <c r="C728" s="739">
        <f>IF(COUNTIF(CONTROL!$B$98:$B$147,'Funding by District'!D566)&gt;=1,"",ROW()-162)</f>
        <v>566</v>
      </c>
    </row>
    <row r="729" spans="2:3">
      <c r="B729" s="737" t="s">
        <v>1121</v>
      </c>
      <c r="C729" s="739">
        <f>IF(COUNTIF(CONTROL!$B$98:$B$147,'Funding by District'!D567)&gt;=1,"",ROW()-162)</f>
        <v>567</v>
      </c>
    </row>
    <row r="730" spans="2:3">
      <c r="B730" s="737" t="s">
        <v>1122</v>
      </c>
      <c r="C730" s="739">
        <f>IF(COUNTIF(CONTROL!$B$98:$B$147,'Funding by District'!D568)&gt;=1,"",ROW()-162)</f>
        <v>568</v>
      </c>
    </row>
    <row r="731" spans="2:3">
      <c r="B731" s="737" t="s">
        <v>1123</v>
      </c>
      <c r="C731" s="739">
        <f>IF(COUNTIF(CONTROL!$B$98:$B$147,'Funding by District'!D569)&gt;=1,"",ROW()-162)</f>
        <v>569</v>
      </c>
    </row>
    <row r="732" spans="2:3">
      <c r="B732" s="737" t="s">
        <v>1124</v>
      </c>
      <c r="C732" s="739">
        <f>IF(COUNTIF(CONTROL!$B$98:$B$147,'Funding by District'!D570)&gt;=1,"",ROW()-162)</f>
        <v>570</v>
      </c>
    </row>
    <row r="733" spans="2:3">
      <c r="B733" s="737" t="s">
        <v>1125</v>
      </c>
      <c r="C733" s="739">
        <f>IF(COUNTIF(CONTROL!$B$98:$B$147,'Funding by District'!D571)&gt;=1,"",ROW()-162)</f>
        <v>571</v>
      </c>
    </row>
    <row r="734" spans="2:3">
      <c r="B734" s="737" t="s">
        <v>1126</v>
      </c>
      <c r="C734" s="739">
        <f>IF(COUNTIF(CONTROL!$B$98:$B$147,'Funding by District'!D572)&gt;=1,"",ROW()-162)</f>
        <v>572</v>
      </c>
    </row>
    <row r="735" spans="2:3">
      <c r="B735" s="737" t="s">
        <v>1127</v>
      </c>
      <c r="C735" s="739">
        <f>IF(COUNTIF(CONTROL!$B$98:$B$147,'Funding by District'!D573)&gt;=1,"",ROW()-162)</f>
        <v>573</v>
      </c>
    </row>
    <row r="736" spans="2:3">
      <c r="B736" s="737" t="s">
        <v>1128</v>
      </c>
      <c r="C736" s="739">
        <f>IF(COUNTIF(CONTROL!$B$98:$B$147,'Funding by District'!D574)&gt;=1,"",ROW()-162)</f>
        <v>574</v>
      </c>
    </row>
    <row r="737" spans="2:3">
      <c r="B737" s="737" t="s">
        <v>1129</v>
      </c>
      <c r="C737" s="739">
        <f>IF(COUNTIF(CONTROL!$B$98:$B$147,'Funding by District'!D575)&gt;=1,"",ROW()-162)</f>
        <v>575</v>
      </c>
    </row>
    <row r="738" spans="2:3">
      <c r="B738" s="737" t="s">
        <v>1130</v>
      </c>
      <c r="C738" s="739">
        <f>IF(COUNTIF(CONTROL!$B$98:$B$147,'Funding by District'!D576)&gt;=1,"",ROW()-162)</f>
        <v>576</v>
      </c>
    </row>
    <row r="739" spans="2:3">
      <c r="B739" s="737" t="s">
        <v>1131</v>
      </c>
      <c r="C739" s="739">
        <f>IF(COUNTIF(CONTROL!$B$98:$B$147,'Funding by District'!D577)&gt;=1,"",ROW()-162)</f>
        <v>577</v>
      </c>
    </row>
    <row r="740" spans="2:3">
      <c r="B740" s="737" t="s">
        <v>1132</v>
      </c>
      <c r="C740" s="739">
        <f>IF(COUNTIF(CONTROL!$B$98:$B$147,'Funding by District'!D578)&gt;=1,"",ROW()-162)</f>
        <v>578</v>
      </c>
    </row>
    <row r="741" spans="2:3">
      <c r="B741" s="737" t="s">
        <v>1133</v>
      </c>
      <c r="C741" s="739">
        <f>IF(COUNTIF(CONTROL!$B$98:$B$147,'Funding by District'!D579)&gt;=1,"",ROW()-162)</f>
        <v>579</v>
      </c>
    </row>
    <row r="742" spans="2:3">
      <c r="B742" s="737" t="s">
        <v>1134</v>
      </c>
      <c r="C742" s="739">
        <f>IF(COUNTIF(CONTROL!$B$98:$B$147,'Funding by District'!D580)&gt;=1,"",ROW()-162)</f>
        <v>580</v>
      </c>
    </row>
    <row r="743" spans="2:3">
      <c r="B743" s="737" t="s">
        <v>1135</v>
      </c>
      <c r="C743" s="739">
        <f>IF(COUNTIF(CONTROL!$B$98:$B$147,'Funding by District'!D581)&gt;=1,"",ROW()-162)</f>
        <v>581</v>
      </c>
    </row>
    <row r="744" spans="2:3">
      <c r="B744" s="737" t="s">
        <v>1136</v>
      </c>
      <c r="C744" s="739">
        <f>IF(COUNTIF(CONTROL!$B$98:$B$147,'Funding by District'!D582)&gt;=1,"",ROW()-162)</f>
        <v>582</v>
      </c>
    </row>
    <row r="745" spans="2:3">
      <c r="B745" s="737" t="s">
        <v>1137</v>
      </c>
      <c r="C745" s="739">
        <f>IF(COUNTIF(CONTROL!$B$98:$B$147,'Funding by District'!D583)&gt;=1,"",ROW()-162)</f>
        <v>583</v>
      </c>
    </row>
    <row r="746" spans="2:3">
      <c r="B746" s="737" t="s">
        <v>1138</v>
      </c>
      <c r="C746" s="739">
        <f>IF(COUNTIF(CONTROL!$B$98:$B$147,'Funding by District'!D584)&gt;=1,"",ROW()-162)</f>
        <v>584</v>
      </c>
    </row>
    <row r="747" spans="2:3">
      <c r="B747" s="737" t="s">
        <v>1139</v>
      </c>
      <c r="C747" s="739">
        <f>IF(COUNTIF(CONTROL!$B$98:$B$147,'Funding by District'!D585)&gt;=1,"",ROW()-162)</f>
        <v>585</v>
      </c>
    </row>
    <row r="748" spans="2:3">
      <c r="B748" s="737" t="s">
        <v>1140</v>
      </c>
      <c r="C748" s="739">
        <f>IF(COUNTIF(CONTROL!$B$98:$B$147,'Funding by District'!D586)&gt;=1,"",ROW()-162)</f>
        <v>586</v>
      </c>
    </row>
    <row r="749" spans="2:3">
      <c r="B749" s="737" t="s">
        <v>1141</v>
      </c>
      <c r="C749" s="739">
        <f>IF(COUNTIF(CONTROL!$B$98:$B$147,'Funding by District'!D587)&gt;=1,"",ROW()-162)</f>
        <v>587</v>
      </c>
    </row>
    <row r="750" spans="2:3">
      <c r="B750" s="737" t="s">
        <v>1142</v>
      </c>
      <c r="C750" s="739">
        <f>IF(COUNTIF(CONTROL!$B$98:$B$147,'Funding by District'!D588)&gt;=1,"",ROW()-162)</f>
        <v>588</v>
      </c>
    </row>
    <row r="751" spans="2:3">
      <c r="B751" s="737" t="s">
        <v>1143</v>
      </c>
      <c r="C751" s="739">
        <f>IF(COUNTIF(CONTROL!$B$98:$B$147,'Funding by District'!D589)&gt;=1,"",ROW()-162)</f>
        <v>589</v>
      </c>
    </row>
    <row r="752" spans="2:3">
      <c r="B752" s="737" t="s">
        <v>1144</v>
      </c>
      <c r="C752" s="739">
        <f>IF(COUNTIF(CONTROL!$B$98:$B$147,'Funding by District'!D590)&gt;=1,"",ROW()-162)</f>
        <v>590</v>
      </c>
    </row>
    <row r="753" spans="2:3">
      <c r="B753" s="737" t="s">
        <v>1145</v>
      </c>
      <c r="C753" s="739">
        <f>IF(COUNTIF(CONTROL!$B$98:$B$147,'Funding by District'!D591)&gt;=1,"",ROW()-162)</f>
        <v>591</v>
      </c>
    </row>
    <row r="754" spans="2:3">
      <c r="B754" s="737" t="s">
        <v>1146</v>
      </c>
      <c r="C754" s="739">
        <f>IF(COUNTIF(CONTROL!$B$98:$B$147,'Funding by District'!D592)&gt;=1,"",ROW()-162)</f>
        <v>592</v>
      </c>
    </row>
    <row r="755" spans="2:3">
      <c r="B755" s="737" t="s">
        <v>1147</v>
      </c>
      <c r="C755" s="739">
        <f>IF(COUNTIF(CONTROL!$B$98:$B$147,'Funding by District'!D593)&gt;=1,"",ROW()-162)</f>
        <v>593</v>
      </c>
    </row>
    <row r="756" spans="2:3">
      <c r="B756" s="737" t="s">
        <v>1148</v>
      </c>
      <c r="C756" s="739">
        <f>IF(COUNTIF(CONTROL!$B$98:$B$147,'Funding by District'!D594)&gt;=1,"",ROW()-162)</f>
        <v>594</v>
      </c>
    </row>
    <row r="757" spans="2:3">
      <c r="B757" s="737" t="s">
        <v>1149</v>
      </c>
      <c r="C757" s="739">
        <f>IF(COUNTIF(CONTROL!$B$98:$B$147,'Funding by District'!D595)&gt;=1,"",ROW()-162)</f>
        <v>595</v>
      </c>
    </row>
    <row r="758" spans="2:3">
      <c r="B758" s="737" t="s">
        <v>1150</v>
      </c>
      <c r="C758" s="739">
        <f>IF(COUNTIF(CONTROL!$B$98:$B$147,'Funding by District'!D596)&gt;=1,"",ROW()-162)</f>
        <v>596</v>
      </c>
    </row>
    <row r="759" spans="2:3">
      <c r="B759" s="737" t="s">
        <v>1151</v>
      </c>
      <c r="C759" s="739">
        <f>IF(COUNTIF(CONTROL!$B$98:$B$147,'Funding by District'!D597)&gt;=1,"",ROW()-162)</f>
        <v>597</v>
      </c>
    </row>
    <row r="760" spans="2:3">
      <c r="B760" s="737" t="s">
        <v>1152</v>
      </c>
      <c r="C760" s="739">
        <f>IF(COUNTIF(CONTROL!$B$98:$B$147,'Funding by District'!D598)&gt;=1,"",ROW()-162)</f>
        <v>598</v>
      </c>
    </row>
    <row r="761" spans="2:3">
      <c r="B761" s="737" t="s">
        <v>1153</v>
      </c>
      <c r="C761" s="739">
        <f>IF(COUNTIF(CONTROL!$B$98:$B$147,'Funding by District'!D599)&gt;=1,"",ROW()-162)</f>
        <v>599</v>
      </c>
    </row>
    <row r="762" spans="2:3">
      <c r="B762" s="737" t="s">
        <v>1154</v>
      </c>
      <c r="C762" s="739">
        <f>IF(COUNTIF(CONTROL!$B$98:$B$147,'Funding by District'!D600)&gt;=1,"",ROW()-162)</f>
        <v>600</v>
      </c>
    </row>
    <row r="763" spans="2:3">
      <c r="B763" s="737" t="s">
        <v>1155</v>
      </c>
      <c r="C763" s="739">
        <f>IF(COUNTIF(CONTROL!$B$98:$B$147,'Funding by District'!D601)&gt;=1,"",ROW()-162)</f>
        <v>601</v>
      </c>
    </row>
    <row r="764" spans="2:3">
      <c r="B764" s="737" t="s">
        <v>1156</v>
      </c>
      <c r="C764" s="739">
        <f>IF(COUNTIF(CONTROL!$B$98:$B$147,'Funding by District'!D602)&gt;=1,"",ROW()-162)</f>
        <v>602</v>
      </c>
    </row>
    <row r="765" spans="2:3">
      <c r="B765" s="737" t="s">
        <v>1157</v>
      </c>
      <c r="C765" s="739">
        <f>IF(COUNTIF(CONTROL!$B$98:$B$147,'Funding by District'!D603)&gt;=1,"",ROW()-162)</f>
        <v>603</v>
      </c>
    </row>
    <row r="766" spans="2:3">
      <c r="B766" s="737" t="s">
        <v>1158</v>
      </c>
      <c r="C766" s="739">
        <f>IF(COUNTIF(CONTROL!$B$98:$B$147,'Funding by District'!D604)&gt;=1,"",ROW()-162)</f>
        <v>604</v>
      </c>
    </row>
    <row r="767" spans="2:3">
      <c r="B767" s="737" t="s">
        <v>1159</v>
      </c>
      <c r="C767" s="739">
        <f>IF(COUNTIF(CONTROL!$B$98:$B$147,'Funding by District'!D605)&gt;=1,"",ROW()-162)</f>
        <v>605</v>
      </c>
    </row>
    <row r="768" spans="2:3">
      <c r="B768" s="737" t="s">
        <v>1160</v>
      </c>
      <c r="C768" s="739">
        <f>IF(COUNTIF(CONTROL!$B$98:$B$147,'Funding by District'!D606)&gt;=1,"",ROW()-162)</f>
        <v>606</v>
      </c>
    </row>
    <row r="769" spans="2:3">
      <c r="B769" s="737" t="s">
        <v>1161</v>
      </c>
      <c r="C769" s="739">
        <f>IF(COUNTIF(CONTROL!$B$98:$B$147,'Funding by District'!D607)&gt;=1,"",ROW()-162)</f>
        <v>607</v>
      </c>
    </row>
    <row r="770" spans="2:3">
      <c r="B770" s="737" t="s">
        <v>1162</v>
      </c>
      <c r="C770" s="739">
        <f>IF(COUNTIF(CONTROL!$B$98:$B$147,'Funding by District'!D608)&gt;=1,"",ROW()-162)</f>
        <v>608</v>
      </c>
    </row>
    <row r="771" spans="2:3">
      <c r="B771" s="737" t="s">
        <v>1163</v>
      </c>
      <c r="C771" s="739">
        <f>IF(COUNTIF(CONTROL!$B$98:$B$147,'Funding by District'!D609)&gt;=1,"",ROW()-162)</f>
        <v>609</v>
      </c>
    </row>
    <row r="772" spans="2:3">
      <c r="B772" s="737" t="s">
        <v>1164</v>
      </c>
      <c r="C772" s="739">
        <f>IF(COUNTIF(CONTROL!$B$98:$B$147,'Funding by District'!D610)&gt;=1,"",ROW()-162)</f>
        <v>610</v>
      </c>
    </row>
    <row r="773" spans="2:3">
      <c r="B773" s="737" t="s">
        <v>1165</v>
      </c>
      <c r="C773" s="739">
        <f>IF(COUNTIF(CONTROL!$B$98:$B$147,'Funding by District'!D611)&gt;=1,"",ROW()-162)</f>
        <v>611</v>
      </c>
    </row>
    <row r="774" spans="2:3">
      <c r="B774" s="737" t="s">
        <v>1166</v>
      </c>
      <c r="C774" s="739">
        <f>IF(COUNTIF(CONTROL!$B$98:$B$147,'Funding by District'!D612)&gt;=1,"",ROW()-162)</f>
        <v>612</v>
      </c>
    </row>
    <row r="775" spans="2:3">
      <c r="B775" s="737" t="s">
        <v>1167</v>
      </c>
      <c r="C775" s="739">
        <f>IF(COUNTIF(CONTROL!$B$98:$B$147,'Funding by District'!D613)&gt;=1,"",ROW()-162)</f>
        <v>613</v>
      </c>
    </row>
    <row r="776" spans="2:3">
      <c r="B776" s="737" t="s">
        <v>1168</v>
      </c>
      <c r="C776" s="739">
        <f>IF(COUNTIF(CONTROL!$B$98:$B$147,'Funding by District'!D614)&gt;=1,"",ROW()-162)</f>
        <v>614</v>
      </c>
    </row>
    <row r="777" spans="2:3">
      <c r="B777" s="737" t="s">
        <v>1169</v>
      </c>
      <c r="C777" s="739">
        <f>IF(COUNTIF(CONTROL!$B$98:$B$147,'Funding by District'!D615)&gt;=1,"",ROW()-162)</f>
        <v>615</v>
      </c>
    </row>
    <row r="778" spans="2:3">
      <c r="B778" s="737" t="s">
        <v>1170</v>
      </c>
      <c r="C778" s="739">
        <f>IF(COUNTIF(CONTROL!$B$98:$B$147,'Funding by District'!D616)&gt;=1,"",ROW()-162)</f>
        <v>616</v>
      </c>
    </row>
    <row r="779" spans="2:3">
      <c r="B779" s="737" t="s">
        <v>1171</v>
      </c>
      <c r="C779" s="739">
        <f>IF(COUNTIF(CONTROL!$B$98:$B$147,'Funding by District'!D617)&gt;=1,"",ROW()-162)</f>
        <v>617</v>
      </c>
    </row>
    <row r="780" spans="2:3">
      <c r="B780" s="737" t="s">
        <v>1172</v>
      </c>
      <c r="C780" s="739">
        <f>IF(COUNTIF(CONTROL!$B$98:$B$147,'Funding by District'!D618)&gt;=1,"",ROW()-162)</f>
        <v>618</v>
      </c>
    </row>
    <row r="781" spans="2:3">
      <c r="B781" s="737" t="s">
        <v>1173</v>
      </c>
      <c r="C781" s="739">
        <f>IF(COUNTIF(CONTROL!$B$98:$B$147,'Funding by District'!D619)&gt;=1,"",ROW()-162)</f>
        <v>619</v>
      </c>
    </row>
    <row r="782" spans="2:3">
      <c r="B782" s="737" t="s">
        <v>1174</v>
      </c>
      <c r="C782" s="739">
        <f>IF(COUNTIF(CONTROL!$B$98:$B$147,'Funding by District'!D620)&gt;=1,"",ROW()-162)</f>
        <v>620</v>
      </c>
    </row>
    <row r="783" spans="2:3">
      <c r="B783" s="737" t="s">
        <v>1175</v>
      </c>
      <c r="C783" s="739">
        <f>IF(COUNTIF(CONTROL!$B$98:$B$147,'Funding by District'!D621)&gt;=1,"",ROW()-162)</f>
        <v>621</v>
      </c>
    </row>
    <row r="784" spans="2:3">
      <c r="B784" s="737" t="s">
        <v>1176</v>
      </c>
      <c r="C784" s="739">
        <f>IF(COUNTIF(CONTROL!$B$98:$B$147,'Funding by District'!D622)&gt;=1,"",ROW()-162)</f>
        <v>622</v>
      </c>
    </row>
    <row r="785" spans="2:3">
      <c r="B785" s="737" t="s">
        <v>1177</v>
      </c>
      <c r="C785" s="739">
        <f>IF(COUNTIF(CONTROL!$B$98:$B$147,'Funding by District'!D623)&gt;=1,"",ROW()-162)</f>
        <v>623</v>
      </c>
    </row>
    <row r="786" spans="2:3">
      <c r="B786" s="737" t="s">
        <v>1178</v>
      </c>
      <c r="C786" s="739">
        <f>IF(COUNTIF(CONTROL!$B$98:$B$147,'Funding by District'!D624)&gt;=1,"",ROW()-162)</f>
        <v>624</v>
      </c>
    </row>
    <row r="787" spans="2:3">
      <c r="B787" s="737" t="s">
        <v>1179</v>
      </c>
      <c r="C787" s="739">
        <f>IF(COUNTIF(CONTROL!$B$98:$B$147,'Funding by District'!D625)&gt;=1,"",ROW()-162)</f>
        <v>625</v>
      </c>
    </row>
    <row r="788" spans="2:3">
      <c r="B788" s="737" t="s">
        <v>1180</v>
      </c>
      <c r="C788" s="739">
        <f>IF(COUNTIF(CONTROL!$B$98:$B$147,'Funding by District'!D626)&gt;=1,"",ROW()-162)</f>
        <v>626</v>
      </c>
    </row>
    <row r="789" spans="2:3">
      <c r="B789" s="737" t="s">
        <v>1181</v>
      </c>
      <c r="C789" s="739">
        <f>IF(COUNTIF(CONTROL!$B$98:$B$147,'Funding by District'!D627)&gt;=1,"",ROW()-162)</f>
        <v>627</v>
      </c>
    </row>
    <row r="790" spans="2:3">
      <c r="B790" s="737" t="s">
        <v>1182</v>
      </c>
      <c r="C790" s="739">
        <f>IF(COUNTIF(CONTROL!$B$98:$B$147,'Funding by District'!D628)&gt;=1,"",ROW()-162)</f>
        <v>628</v>
      </c>
    </row>
    <row r="791" spans="2:3">
      <c r="B791" s="737" t="s">
        <v>1183</v>
      </c>
      <c r="C791" s="739">
        <f>IF(COUNTIF(CONTROL!$B$98:$B$147,'Funding by District'!D629)&gt;=1,"",ROW()-162)</f>
        <v>629</v>
      </c>
    </row>
    <row r="792" spans="2:3">
      <c r="B792" s="737" t="s">
        <v>1184</v>
      </c>
      <c r="C792" s="739">
        <f>IF(COUNTIF(CONTROL!$B$98:$B$147,'Funding by District'!D630)&gt;=1,"",ROW()-162)</f>
        <v>630</v>
      </c>
    </row>
    <row r="793" spans="2:3">
      <c r="B793" s="737" t="s">
        <v>1185</v>
      </c>
      <c r="C793" s="739">
        <f>IF(COUNTIF(CONTROL!$B$98:$B$147,'Funding by District'!D631)&gt;=1,"",ROW()-162)</f>
        <v>631</v>
      </c>
    </row>
    <row r="794" spans="2:3">
      <c r="B794" s="737" t="s">
        <v>1186</v>
      </c>
      <c r="C794" s="739">
        <f>IF(COUNTIF(CONTROL!$B$98:$B$147,'Funding by District'!D632)&gt;=1,"",ROW()-162)</f>
        <v>632</v>
      </c>
    </row>
    <row r="795" spans="2:3">
      <c r="B795" s="737" t="s">
        <v>1187</v>
      </c>
      <c r="C795" s="739">
        <f>IF(COUNTIF(CONTROL!$B$98:$B$147,'Funding by District'!D633)&gt;=1,"",ROW()-162)</f>
        <v>633</v>
      </c>
    </row>
    <row r="796" spans="2:3">
      <c r="B796" s="737" t="s">
        <v>1188</v>
      </c>
      <c r="C796" s="739">
        <f>IF(COUNTIF(CONTROL!$B$98:$B$147,'Funding by District'!D634)&gt;=1,"",ROW()-162)</f>
        <v>634</v>
      </c>
    </row>
    <row r="797" spans="2:3">
      <c r="B797" s="737" t="s">
        <v>1189</v>
      </c>
      <c r="C797" s="739">
        <f>IF(COUNTIF(CONTROL!$B$98:$B$147,'Funding by District'!D635)&gt;=1,"",ROW()-162)</f>
        <v>635</v>
      </c>
    </row>
    <row r="798" spans="2:3">
      <c r="B798" s="737" t="s">
        <v>1190</v>
      </c>
      <c r="C798" s="739">
        <f>IF(COUNTIF(CONTROL!$B$98:$B$147,'Funding by District'!D636)&gt;=1,"",ROW()-162)</f>
        <v>636</v>
      </c>
    </row>
    <row r="799" spans="2:3">
      <c r="B799" s="737" t="s">
        <v>1191</v>
      </c>
      <c r="C799" s="739">
        <f>IF(COUNTIF(CONTROL!$B$98:$B$147,'Funding by District'!D637)&gt;=1,"",ROW()-162)</f>
        <v>637</v>
      </c>
    </row>
    <row r="800" spans="2:3">
      <c r="B800" s="737" t="s">
        <v>1192</v>
      </c>
      <c r="C800" s="739">
        <f>IF(COUNTIF(CONTROL!$B$98:$B$147,'Funding by District'!D638)&gt;=1,"",ROW()-162)</f>
        <v>638</v>
      </c>
    </row>
    <row r="801" spans="2:3">
      <c r="B801" s="737" t="s">
        <v>1193</v>
      </c>
      <c r="C801" s="739">
        <f>IF(COUNTIF(CONTROL!$B$98:$B$147,'Funding by District'!D639)&gt;=1,"",ROW()-162)</f>
        <v>639</v>
      </c>
    </row>
    <row r="802" spans="2:3">
      <c r="B802" s="737" t="s">
        <v>1194</v>
      </c>
      <c r="C802" s="739">
        <f>IF(COUNTIF(CONTROL!$B$98:$B$147,'Funding by District'!D640)&gt;=1,"",ROW()-162)</f>
        <v>640</v>
      </c>
    </row>
    <row r="803" spans="2:3">
      <c r="B803" s="737" t="s">
        <v>1195</v>
      </c>
      <c r="C803" s="739">
        <f>IF(COUNTIF(CONTROL!$B$98:$B$147,'Funding by District'!D641)&gt;=1,"",ROW()-162)</f>
        <v>641</v>
      </c>
    </row>
    <row r="804" spans="2:3">
      <c r="B804" s="737" t="s">
        <v>1196</v>
      </c>
      <c r="C804" s="739">
        <f>IF(COUNTIF(CONTROL!$B$98:$B$147,'Funding by District'!D642)&gt;=1,"",ROW()-162)</f>
        <v>642</v>
      </c>
    </row>
    <row r="805" spans="2:3">
      <c r="B805" s="737" t="s">
        <v>1197</v>
      </c>
      <c r="C805" s="739">
        <f>IF(COUNTIF(CONTROL!$B$98:$B$147,'Funding by District'!D643)&gt;=1,"",ROW()-162)</f>
        <v>643</v>
      </c>
    </row>
    <row r="806" spans="2:3">
      <c r="B806" s="737" t="s">
        <v>1198</v>
      </c>
      <c r="C806" s="739">
        <f>IF(COUNTIF(CONTROL!$B$98:$B$147,'Funding by District'!D644)&gt;=1,"",ROW()-162)</f>
        <v>644</v>
      </c>
    </row>
    <row r="807" spans="2:3">
      <c r="B807" s="737" t="s">
        <v>1199</v>
      </c>
      <c r="C807" s="739">
        <f>IF(COUNTIF(CONTROL!$B$98:$B$147,'Funding by District'!D645)&gt;=1,"",ROW()-162)</f>
        <v>645</v>
      </c>
    </row>
    <row r="808" spans="2:3">
      <c r="B808" s="737" t="s">
        <v>1200</v>
      </c>
      <c r="C808" s="739">
        <f>IF(COUNTIF(CONTROL!$B$98:$B$147,'Funding by District'!D646)&gt;=1,"",ROW()-162)</f>
        <v>646</v>
      </c>
    </row>
    <row r="809" spans="2:3">
      <c r="B809" s="737" t="s">
        <v>1201</v>
      </c>
      <c r="C809" s="739">
        <f>IF(COUNTIF(CONTROL!$B$98:$B$147,'Funding by District'!D647)&gt;=1,"",ROW()-162)</f>
        <v>647</v>
      </c>
    </row>
    <row r="810" spans="2:3">
      <c r="B810" s="737" t="s">
        <v>1202</v>
      </c>
      <c r="C810" s="739">
        <f>IF(COUNTIF(CONTROL!$B$98:$B$147,'Funding by District'!D648)&gt;=1,"",ROW()-162)</f>
        <v>648</v>
      </c>
    </row>
    <row r="811" spans="2:3">
      <c r="B811" s="737" t="s">
        <v>1203</v>
      </c>
      <c r="C811" s="739">
        <f>IF(COUNTIF(CONTROL!$B$98:$B$147,'Funding by District'!D649)&gt;=1,"",ROW()-162)</f>
        <v>649</v>
      </c>
    </row>
    <row r="812" spans="2:3">
      <c r="B812" s="737" t="s">
        <v>1204</v>
      </c>
      <c r="C812" s="739">
        <f>IF(COUNTIF(CONTROL!$B$98:$B$147,'Funding by District'!D650)&gt;=1,"",ROW()-162)</f>
        <v>650</v>
      </c>
    </row>
    <row r="813" spans="2:3">
      <c r="B813" s="737" t="s">
        <v>1205</v>
      </c>
      <c r="C813" s="739">
        <f>IF(COUNTIF(CONTROL!$B$98:$B$147,'Funding by District'!D651)&gt;=1,"",ROW()-162)</f>
        <v>651</v>
      </c>
    </row>
    <row r="814" spans="2:3">
      <c r="B814" s="737" t="s">
        <v>1206</v>
      </c>
      <c r="C814" s="739">
        <f>IF(COUNTIF(CONTROL!$B$98:$B$147,'Funding by District'!D652)&gt;=1,"",ROW()-162)</f>
        <v>652</v>
      </c>
    </row>
    <row r="815" spans="2:3">
      <c r="B815" s="737" t="s">
        <v>1207</v>
      </c>
      <c r="C815" s="739">
        <f>IF(COUNTIF(CONTROL!$B$98:$B$147,'Funding by District'!D653)&gt;=1,"",ROW()-162)</f>
        <v>653</v>
      </c>
    </row>
    <row r="816" spans="2:3">
      <c r="B816" s="737" t="s">
        <v>1208</v>
      </c>
      <c r="C816" s="739">
        <f>IF(COUNTIF(CONTROL!$B$98:$B$147,'Funding by District'!D654)&gt;=1,"",ROW()-162)</f>
        <v>654</v>
      </c>
    </row>
    <row r="817" spans="2:3">
      <c r="B817" s="737" t="s">
        <v>1209</v>
      </c>
      <c r="C817" s="739">
        <f>IF(COUNTIF(CONTROL!$B$98:$B$147,'Funding by District'!D655)&gt;=1,"",ROW()-162)</f>
        <v>655</v>
      </c>
    </row>
    <row r="818" spans="2:3">
      <c r="B818" s="737" t="s">
        <v>1210</v>
      </c>
      <c r="C818" s="739">
        <f>IF(COUNTIF(CONTROL!$B$98:$B$147,'Funding by District'!D656)&gt;=1,"",ROW()-162)</f>
        <v>656</v>
      </c>
    </row>
    <row r="819" spans="2:3">
      <c r="B819" s="737" t="s">
        <v>1211</v>
      </c>
      <c r="C819" s="739">
        <f>IF(COUNTIF(CONTROL!$B$98:$B$147,'Funding by District'!D657)&gt;=1,"",ROW()-162)</f>
        <v>657</v>
      </c>
    </row>
    <row r="820" spans="2:3">
      <c r="B820" s="737" t="s">
        <v>1212</v>
      </c>
      <c r="C820" s="739">
        <f>IF(COUNTIF(CONTROL!$B$98:$B$147,'Funding by District'!D658)&gt;=1,"",ROW()-162)</f>
        <v>658</v>
      </c>
    </row>
    <row r="821" spans="2:3">
      <c r="B821" s="737" t="s">
        <v>1213</v>
      </c>
      <c r="C821" s="739">
        <f>IF(COUNTIF(CONTROL!$B$98:$B$147,'Funding by District'!D659)&gt;=1,"",ROW()-162)</f>
        <v>659</v>
      </c>
    </row>
    <row r="822" spans="2:3">
      <c r="B822" s="737" t="s">
        <v>1214</v>
      </c>
      <c r="C822" s="739">
        <f>IF(COUNTIF(CONTROL!$B$98:$B$147,'Funding by District'!D660)&gt;=1,"",ROW()-162)</f>
        <v>660</v>
      </c>
    </row>
    <row r="823" spans="2:3">
      <c r="B823" s="737" t="s">
        <v>1215</v>
      </c>
      <c r="C823" s="739">
        <f>IF(COUNTIF(CONTROL!$B$98:$B$147,'Funding by District'!D661)&gt;=1,"",ROW()-162)</f>
        <v>661</v>
      </c>
    </row>
    <row r="824" spans="2:3">
      <c r="B824" s="737" t="s">
        <v>1216</v>
      </c>
      <c r="C824" s="739">
        <f>IF(COUNTIF(CONTROL!$B$98:$B$147,'Funding by District'!D662)&gt;=1,"",ROW()-162)</f>
        <v>662</v>
      </c>
    </row>
    <row r="825" spans="2:3">
      <c r="B825" s="737" t="s">
        <v>1217</v>
      </c>
      <c r="C825" s="739">
        <f>IF(COUNTIF(CONTROL!$B$98:$B$147,'Funding by District'!D663)&gt;=1,"",ROW()-162)</f>
        <v>663</v>
      </c>
    </row>
    <row r="826" spans="2:3">
      <c r="B826" s="737" t="s">
        <v>1218</v>
      </c>
      <c r="C826" s="739">
        <f>IF(COUNTIF(CONTROL!$B$98:$B$147,'Funding by District'!D664)&gt;=1,"",ROW()-162)</f>
        <v>664</v>
      </c>
    </row>
    <row r="827" spans="2:3">
      <c r="B827" s="737" t="s">
        <v>1219</v>
      </c>
      <c r="C827" s="739">
        <f>IF(COUNTIF(CONTROL!$B$98:$B$147,'Funding by District'!D665)&gt;=1,"",ROW()-162)</f>
        <v>665</v>
      </c>
    </row>
    <row r="828" spans="2:3">
      <c r="B828" s="737" t="s">
        <v>1220</v>
      </c>
      <c r="C828" s="739">
        <f>IF(COUNTIF(CONTROL!$B$98:$B$147,'Funding by District'!D666)&gt;=1,"",ROW()-162)</f>
        <v>666</v>
      </c>
    </row>
    <row r="829" spans="2:3">
      <c r="B829" s="737" t="s">
        <v>1221</v>
      </c>
      <c r="C829" s="739">
        <f>IF(COUNTIF(CONTROL!$B$98:$B$147,'Funding by District'!D667)&gt;=1,"",ROW()-162)</f>
        <v>667</v>
      </c>
    </row>
    <row r="830" spans="2:3">
      <c r="B830" s="737" t="s">
        <v>1222</v>
      </c>
      <c r="C830" s="739">
        <f>IF(COUNTIF(CONTROL!$B$98:$B$147,'Funding by District'!D668)&gt;=1,"",ROW()-162)</f>
        <v>668</v>
      </c>
    </row>
    <row r="831" spans="2:3">
      <c r="B831" s="737" t="s">
        <v>1223</v>
      </c>
      <c r="C831" s="739">
        <f>IF(COUNTIF(CONTROL!$B$98:$B$147,'Funding by District'!D669)&gt;=1,"",ROW()-162)</f>
        <v>669</v>
      </c>
    </row>
    <row r="832" spans="2:3">
      <c r="B832" s="737" t="s">
        <v>1224</v>
      </c>
      <c r="C832" s="739">
        <f>IF(COUNTIF(CONTROL!$B$98:$B$147,'Funding by District'!D670)&gt;=1,"",ROW()-162)</f>
        <v>670</v>
      </c>
    </row>
    <row r="833" spans="2:3">
      <c r="B833" s="737" t="s">
        <v>1225</v>
      </c>
      <c r="C833" s="739">
        <f>IF(COUNTIF(CONTROL!$B$98:$B$147,'Funding by District'!D671)&gt;=1,"",ROW()-162)</f>
        <v>671</v>
      </c>
    </row>
    <row r="834" spans="2:3">
      <c r="B834" s="737" t="s">
        <v>1226</v>
      </c>
      <c r="C834" s="739">
        <f>IF(COUNTIF(CONTROL!$B$98:$B$147,'Funding by District'!D672)&gt;=1,"",ROW()-162)</f>
        <v>672</v>
      </c>
    </row>
    <row r="835" spans="2:3">
      <c r="B835" s="737" t="s">
        <v>1227</v>
      </c>
      <c r="C835" s="739">
        <f>IF(COUNTIF(CONTROL!$B$98:$B$147,'Funding by District'!D673)&gt;=1,"",ROW()-162)</f>
        <v>673</v>
      </c>
    </row>
    <row r="836" spans="2:3">
      <c r="B836" s="737" t="s">
        <v>1228</v>
      </c>
      <c r="C836" s="739">
        <f>IF(COUNTIF(CONTROL!$B$98:$B$147,'Funding by District'!D674)&gt;=1,"",ROW()-162)</f>
        <v>674</v>
      </c>
    </row>
    <row r="837" spans="2:3">
      <c r="B837" s="737" t="s">
        <v>1229</v>
      </c>
      <c r="C837" s="739">
        <f>IF(COUNTIF(CONTROL!$B$98:$B$147,'Funding by District'!D675)&gt;=1,"",ROW()-162)</f>
        <v>675</v>
      </c>
    </row>
    <row r="838" spans="2:3">
      <c r="B838" s="737" t="s">
        <v>1230</v>
      </c>
      <c r="C838" s="739">
        <f>IF(COUNTIF(CONTROL!$B$98:$B$147,'Funding by District'!D676)&gt;=1,"",ROW()-162)</f>
        <v>676</v>
      </c>
    </row>
    <row r="839" spans="2:3">
      <c r="B839" s="737" t="s">
        <v>1231</v>
      </c>
      <c r="C839" s="739">
        <f>IF(COUNTIF(CONTROL!$B$98:$B$147,'Funding by District'!D677)&gt;=1,"",ROW()-162)</f>
        <v>677</v>
      </c>
    </row>
    <row r="840" spans="2:3">
      <c r="B840" s="737" t="s">
        <v>1232</v>
      </c>
      <c r="C840" s="739">
        <f>IF(COUNTIF(CONTROL!$B$98:$B$147,'Funding by District'!D678)&gt;=1,"",ROW()-162)</f>
        <v>678</v>
      </c>
    </row>
    <row r="841" spans="2:3">
      <c r="B841" s="737" t="s">
        <v>1233</v>
      </c>
      <c r="C841" s="739">
        <f>IF(COUNTIF(CONTROL!$B$98:$B$147,'Funding by District'!D679)&gt;=1,"",ROW()-162)</f>
        <v>679</v>
      </c>
    </row>
    <row r="842" spans="2:3">
      <c r="B842" s="737" t="s">
        <v>1234</v>
      </c>
      <c r="C842" s="739">
        <f>IF(COUNTIF(CONTROL!$B$98:$B$147,'Funding by District'!D680)&gt;=1,"",ROW()-162)</f>
        <v>680</v>
      </c>
    </row>
    <row r="843" spans="2:3">
      <c r="B843" s="737" t="s">
        <v>1235</v>
      </c>
      <c r="C843" s="739">
        <f>IF(COUNTIF(CONTROL!$B$98:$B$147,'Funding by District'!D681)&gt;=1,"",ROW()-162)</f>
        <v>681</v>
      </c>
    </row>
    <row r="844" spans="2:3">
      <c r="B844" s="737" t="s">
        <v>1236</v>
      </c>
      <c r="C844" s="739">
        <f>IF(COUNTIF(CONTROL!$B$98:$B$147,'Funding by District'!D682)&gt;=1,"",ROW()-162)</f>
        <v>682</v>
      </c>
    </row>
    <row r="845" spans="2:3">
      <c r="B845" s="737" t="s">
        <v>1237</v>
      </c>
      <c r="C845" s="739">
        <f>IF(COUNTIF(CONTROL!$B$98:$B$147,'Funding by District'!#REF!)&gt;=1,"",ROW()-162)</f>
        <v>683</v>
      </c>
    </row>
  </sheetData>
  <mergeCells count="7">
    <mergeCell ref="F28:I28"/>
    <mergeCell ref="N52:T52"/>
    <mergeCell ref="Q93:Q96"/>
    <mergeCell ref="C96:C97"/>
    <mergeCell ref="N53:T53"/>
    <mergeCell ref="N54:T54"/>
    <mergeCell ref="N55:T55"/>
  </mergeCells>
  <dataValidations count="2">
    <dataValidation showInputMessage="1" showErrorMessage="1" sqref="I12" xr:uid="{00000000-0002-0000-0B00-000000000000}"/>
    <dataValidation type="list" sqref="K33" xr:uid="{00000000-0002-0000-0B00-000001000000}">
      <formula1>$B$38</formula1>
    </dataValidation>
  </dataValidations>
  <hyperlinks>
    <hyperlink ref="H158" r:id="rId1" xr:uid="{00000000-0004-0000-0B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333333"/>
    <pageSetUpPr fitToPage="1"/>
  </sheetPr>
  <dimension ref="B1:K682"/>
  <sheetViews>
    <sheetView showGridLines="0" zoomScale="90" zoomScaleNormal="90" zoomScaleSheetLayoutView="85" zoomScalePageLayoutView="80" workbookViewId="0">
      <pane ySplit="5" topLeftCell="A6" activePane="bottomLeft" state="frozen"/>
      <selection activeCell="F7" sqref="F7"/>
      <selection pane="bottomLeft" activeCell="C6" sqref="C6:F682"/>
    </sheetView>
  </sheetViews>
  <sheetFormatPr defaultColWidth="10.26953125" defaultRowHeight="15"/>
  <cols>
    <col min="1" max="1" width="3.7265625" style="35" customWidth="1"/>
    <col min="2" max="2" width="4.7265625" style="35" customWidth="1"/>
    <col min="3" max="3" width="12.81640625" style="35" bestFit="1" customWidth="1"/>
    <col min="4" max="4" width="44.54296875" style="35" customWidth="1"/>
    <col min="5" max="6" width="18.81640625" style="35" bestFit="1" customWidth="1"/>
    <col min="7" max="8" width="10.26953125" style="35"/>
    <col min="9" max="9" width="53.453125" style="35" customWidth="1"/>
    <col min="10" max="210" width="10.26953125" style="35"/>
    <col min="211" max="211" width="3.7265625" style="35" customWidth="1"/>
    <col min="212" max="212" width="5.26953125" style="35" customWidth="1"/>
    <col min="213" max="213" width="9.453125" style="35" bestFit="1" customWidth="1"/>
    <col min="214" max="214" width="25.7265625" style="35" bestFit="1" customWidth="1"/>
    <col min="215" max="216" width="21.7265625" style="35" customWidth="1"/>
    <col min="217" max="217" width="10.26953125" style="35" customWidth="1"/>
    <col min="218" max="218" width="5.26953125" style="35" customWidth="1"/>
    <col min="219" max="219" width="9.453125" style="35" bestFit="1" customWidth="1"/>
    <col min="220" max="220" width="25.7265625" style="35" bestFit="1" customWidth="1"/>
    <col min="221" max="221" width="21" style="35" customWidth="1"/>
    <col min="222" max="222" width="20.26953125" style="35" customWidth="1"/>
    <col min="223" max="466" width="10.26953125" style="35"/>
    <col min="467" max="467" width="3.7265625" style="35" customWidth="1"/>
    <col min="468" max="468" width="5.26953125" style="35" customWidth="1"/>
    <col min="469" max="469" width="9.453125" style="35" bestFit="1" customWidth="1"/>
    <col min="470" max="470" width="25.7265625" style="35" bestFit="1" customWidth="1"/>
    <col min="471" max="472" width="21.7265625" style="35" customWidth="1"/>
    <col min="473" max="473" width="10.26953125" style="35" customWidth="1"/>
    <col min="474" max="474" width="5.26953125" style="35" customWidth="1"/>
    <col min="475" max="475" width="9.453125" style="35" bestFit="1" customWidth="1"/>
    <col min="476" max="476" width="25.7265625" style="35" bestFit="1" customWidth="1"/>
    <col min="477" max="477" width="21" style="35" customWidth="1"/>
    <col min="478" max="478" width="20.26953125" style="35" customWidth="1"/>
    <col min="479" max="722" width="10.26953125" style="35"/>
    <col min="723" max="723" width="3.7265625" style="35" customWidth="1"/>
    <col min="724" max="724" width="5.26953125" style="35" customWidth="1"/>
    <col min="725" max="725" width="9.453125" style="35" bestFit="1" customWidth="1"/>
    <col min="726" max="726" width="25.7265625" style="35" bestFit="1" customWidth="1"/>
    <col min="727" max="728" width="21.7265625" style="35" customWidth="1"/>
    <col min="729" max="729" width="10.26953125" style="35" customWidth="1"/>
    <col min="730" max="730" width="5.26953125" style="35" customWidth="1"/>
    <col min="731" max="731" width="9.453125" style="35" bestFit="1" customWidth="1"/>
    <col min="732" max="732" width="25.7265625" style="35" bestFit="1" customWidth="1"/>
    <col min="733" max="733" width="21" style="35" customWidth="1"/>
    <col min="734" max="734" width="20.26953125" style="35" customWidth="1"/>
    <col min="735" max="978" width="10.26953125" style="35"/>
    <col min="979" max="979" width="3.7265625" style="35" customWidth="1"/>
    <col min="980" max="980" width="5.26953125" style="35" customWidth="1"/>
    <col min="981" max="981" width="9.453125" style="35" bestFit="1" customWidth="1"/>
    <col min="982" max="982" width="25.7265625" style="35" bestFit="1" customWidth="1"/>
    <col min="983" max="984" width="21.7265625" style="35" customWidth="1"/>
    <col min="985" max="985" width="10.26953125" style="35" customWidth="1"/>
    <col min="986" max="986" width="5.26953125" style="35" customWidth="1"/>
    <col min="987" max="987" width="9.453125" style="35" bestFit="1" customWidth="1"/>
    <col min="988" max="988" width="25.7265625" style="35" bestFit="1" customWidth="1"/>
    <col min="989" max="989" width="21" style="35" customWidth="1"/>
    <col min="990" max="990" width="20.26953125" style="35" customWidth="1"/>
    <col min="991" max="1234" width="10.26953125" style="35"/>
    <col min="1235" max="1235" width="3.7265625" style="35" customWidth="1"/>
    <col min="1236" max="1236" width="5.26953125" style="35" customWidth="1"/>
    <col min="1237" max="1237" width="9.453125" style="35" bestFit="1" customWidth="1"/>
    <col min="1238" max="1238" width="25.7265625" style="35" bestFit="1" customWidth="1"/>
    <col min="1239" max="1240" width="21.7265625" style="35" customWidth="1"/>
    <col min="1241" max="1241" width="10.26953125" style="35" customWidth="1"/>
    <col min="1242" max="1242" width="5.26953125" style="35" customWidth="1"/>
    <col min="1243" max="1243" width="9.453125" style="35" bestFit="1" customWidth="1"/>
    <col min="1244" max="1244" width="25.7265625" style="35" bestFit="1" customWidth="1"/>
    <col min="1245" max="1245" width="21" style="35" customWidth="1"/>
    <col min="1246" max="1246" width="20.26953125" style="35" customWidth="1"/>
    <col min="1247" max="1490" width="10.26953125" style="35"/>
    <col min="1491" max="1491" width="3.7265625" style="35" customWidth="1"/>
    <col min="1492" max="1492" width="5.26953125" style="35" customWidth="1"/>
    <col min="1493" max="1493" width="9.453125" style="35" bestFit="1" customWidth="1"/>
    <col min="1494" max="1494" width="25.7265625" style="35" bestFit="1" customWidth="1"/>
    <col min="1495" max="1496" width="21.7265625" style="35" customWidth="1"/>
    <col min="1497" max="1497" width="10.26953125" style="35" customWidth="1"/>
    <col min="1498" max="1498" width="5.26953125" style="35" customWidth="1"/>
    <col min="1499" max="1499" width="9.453125" style="35" bestFit="1" customWidth="1"/>
    <col min="1500" max="1500" width="25.7265625" style="35" bestFit="1" customWidth="1"/>
    <col min="1501" max="1501" width="21" style="35" customWidth="1"/>
    <col min="1502" max="1502" width="20.26953125" style="35" customWidth="1"/>
    <col min="1503" max="1746" width="10.26953125" style="35"/>
    <col min="1747" max="1747" width="3.7265625" style="35" customWidth="1"/>
    <col min="1748" max="1748" width="5.26953125" style="35" customWidth="1"/>
    <col min="1749" max="1749" width="9.453125" style="35" bestFit="1" customWidth="1"/>
    <col min="1750" max="1750" width="25.7265625" style="35" bestFit="1" customWidth="1"/>
    <col min="1751" max="1752" width="21.7265625" style="35" customWidth="1"/>
    <col min="1753" max="1753" width="10.26953125" style="35" customWidth="1"/>
    <col min="1754" max="1754" width="5.26953125" style="35" customWidth="1"/>
    <col min="1755" max="1755" width="9.453125" style="35" bestFit="1" customWidth="1"/>
    <col min="1756" max="1756" width="25.7265625" style="35" bestFit="1" customWidth="1"/>
    <col min="1757" max="1757" width="21" style="35" customWidth="1"/>
    <col min="1758" max="1758" width="20.26953125" style="35" customWidth="1"/>
    <col min="1759" max="2002" width="10.26953125" style="35"/>
    <col min="2003" max="2003" width="3.7265625" style="35" customWidth="1"/>
    <col min="2004" max="2004" width="5.26953125" style="35" customWidth="1"/>
    <col min="2005" max="2005" width="9.453125" style="35" bestFit="1" customWidth="1"/>
    <col min="2006" max="2006" width="25.7265625" style="35" bestFit="1" customWidth="1"/>
    <col min="2007" max="2008" width="21.7265625" style="35" customWidth="1"/>
    <col min="2009" max="2009" width="10.26953125" style="35" customWidth="1"/>
    <col min="2010" max="2010" width="5.26953125" style="35" customWidth="1"/>
    <col min="2011" max="2011" width="9.453125" style="35" bestFit="1" customWidth="1"/>
    <col min="2012" max="2012" width="25.7265625" style="35" bestFit="1" customWidth="1"/>
    <col min="2013" max="2013" width="21" style="35" customWidth="1"/>
    <col min="2014" max="2014" width="20.26953125" style="35" customWidth="1"/>
    <col min="2015" max="2258" width="10.26953125" style="35"/>
    <col min="2259" max="2259" width="3.7265625" style="35" customWidth="1"/>
    <col min="2260" max="2260" width="5.26953125" style="35" customWidth="1"/>
    <col min="2261" max="2261" width="9.453125" style="35" bestFit="1" customWidth="1"/>
    <col min="2262" max="2262" width="25.7265625" style="35" bestFit="1" customWidth="1"/>
    <col min="2263" max="2264" width="21.7265625" style="35" customWidth="1"/>
    <col min="2265" max="2265" width="10.26953125" style="35" customWidth="1"/>
    <col min="2266" max="2266" width="5.26953125" style="35" customWidth="1"/>
    <col min="2267" max="2267" width="9.453125" style="35" bestFit="1" customWidth="1"/>
    <col min="2268" max="2268" width="25.7265625" style="35" bestFit="1" customWidth="1"/>
    <col min="2269" max="2269" width="21" style="35" customWidth="1"/>
    <col min="2270" max="2270" width="20.26953125" style="35" customWidth="1"/>
    <col min="2271" max="2514" width="10.26953125" style="35"/>
    <col min="2515" max="2515" width="3.7265625" style="35" customWidth="1"/>
    <col min="2516" max="2516" width="5.26953125" style="35" customWidth="1"/>
    <col min="2517" max="2517" width="9.453125" style="35" bestFit="1" customWidth="1"/>
    <col min="2518" max="2518" width="25.7265625" style="35" bestFit="1" customWidth="1"/>
    <col min="2519" max="2520" width="21.7265625" style="35" customWidth="1"/>
    <col min="2521" max="2521" width="10.26953125" style="35" customWidth="1"/>
    <col min="2522" max="2522" width="5.26953125" style="35" customWidth="1"/>
    <col min="2523" max="2523" width="9.453125" style="35" bestFit="1" customWidth="1"/>
    <col min="2524" max="2524" width="25.7265625" style="35" bestFit="1" customWidth="1"/>
    <col min="2525" max="2525" width="21" style="35" customWidth="1"/>
    <col min="2526" max="2526" width="20.26953125" style="35" customWidth="1"/>
    <col min="2527" max="2770" width="10.26953125" style="35"/>
    <col min="2771" max="2771" width="3.7265625" style="35" customWidth="1"/>
    <col min="2772" max="2772" width="5.26953125" style="35" customWidth="1"/>
    <col min="2773" max="2773" width="9.453125" style="35" bestFit="1" customWidth="1"/>
    <col min="2774" max="2774" width="25.7265625" style="35" bestFit="1" customWidth="1"/>
    <col min="2775" max="2776" width="21.7265625" style="35" customWidth="1"/>
    <col min="2777" max="2777" width="10.26953125" style="35" customWidth="1"/>
    <col min="2778" max="2778" width="5.26953125" style="35" customWidth="1"/>
    <col min="2779" max="2779" width="9.453125" style="35" bestFit="1" customWidth="1"/>
    <col min="2780" max="2780" width="25.7265625" style="35" bestFit="1" customWidth="1"/>
    <col min="2781" max="2781" width="21" style="35" customWidth="1"/>
    <col min="2782" max="2782" width="20.26953125" style="35" customWidth="1"/>
    <col min="2783" max="3026" width="10.26953125" style="35"/>
    <col min="3027" max="3027" width="3.7265625" style="35" customWidth="1"/>
    <col min="3028" max="3028" width="5.26953125" style="35" customWidth="1"/>
    <col min="3029" max="3029" width="9.453125" style="35" bestFit="1" customWidth="1"/>
    <col min="3030" max="3030" width="25.7265625" style="35" bestFit="1" customWidth="1"/>
    <col min="3031" max="3032" width="21.7265625" style="35" customWidth="1"/>
    <col min="3033" max="3033" width="10.26953125" style="35" customWidth="1"/>
    <col min="3034" max="3034" width="5.26953125" style="35" customWidth="1"/>
    <col min="3035" max="3035" width="9.453125" style="35" bestFit="1" customWidth="1"/>
    <col min="3036" max="3036" width="25.7265625" style="35" bestFit="1" customWidth="1"/>
    <col min="3037" max="3037" width="21" style="35" customWidth="1"/>
    <col min="3038" max="3038" width="20.26953125" style="35" customWidth="1"/>
    <col min="3039" max="3282" width="10.26953125" style="35"/>
    <col min="3283" max="3283" width="3.7265625" style="35" customWidth="1"/>
    <col min="3284" max="3284" width="5.26953125" style="35" customWidth="1"/>
    <col min="3285" max="3285" width="9.453125" style="35" bestFit="1" customWidth="1"/>
    <col min="3286" max="3286" width="25.7265625" style="35" bestFit="1" customWidth="1"/>
    <col min="3287" max="3288" width="21.7265625" style="35" customWidth="1"/>
    <col min="3289" max="3289" width="10.26953125" style="35" customWidth="1"/>
    <col min="3290" max="3290" width="5.26953125" style="35" customWidth="1"/>
    <col min="3291" max="3291" width="9.453125" style="35" bestFit="1" customWidth="1"/>
    <col min="3292" max="3292" width="25.7265625" style="35" bestFit="1" customWidth="1"/>
    <col min="3293" max="3293" width="21" style="35" customWidth="1"/>
    <col min="3294" max="3294" width="20.26953125" style="35" customWidth="1"/>
    <col min="3295" max="3538" width="10.26953125" style="35"/>
    <col min="3539" max="3539" width="3.7265625" style="35" customWidth="1"/>
    <col min="3540" max="3540" width="5.26953125" style="35" customWidth="1"/>
    <col min="3541" max="3541" width="9.453125" style="35" bestFit="1" customWidth="1"/>
    <col min="3542" max="3542" width="25.7265625" style="35" bestFit="1" customWidth="1"/>
    <col min="3543" max="3544" width="21.7265625" style="35" customWidth="1"/>
    <col min="3545" max="3545" width="10.26953125" style="35" customWidth="1"/>
    <col min="3546" max="3546" width="5.26953125" style="35" customWidth="1"/>
    <col min="3547" max="3547" width="9.453125" style="35" bestFit="1" customWidth="1"/>
    <col min="3548" max="3548" width="25.7265625" style="35" bestFit="1" customWidth="1"/>
    <col min="3549" max="3549" width="21" style="35" customWidth="1"/>
    <col min="3550" max="3550" width="20.26953125" style="35" customWidth="1"/>
    <col min="3551" max="3794" width="10.26953125" style="35"/>
    <col min="3795" max="3795" width="3.7265625" style="35" customWidth="1"/>
    <col min="3796" max="3796" width="5.26953125" style="35" customWidth="1"/>
    <col min="3797" max="3797" width="9.453125" style="35" bestFit="1" customWidth="1"/>
    <col min="3798" max="3798" width="25.7265625" style="35" bestFit="1" customWidth="1"/>
    <col min="3799" max="3800" width="21.7265625" style="35" customWidth="1"/>
    <col min="3801" max="3801" width="10.26953125" style="35" customWidth="1"/>
    <col min="3802" max="3802" width="5.26953125" style="35" customWidth="1"/>
    <col min="3803" max="3803" width="9.453125" style="35" bestFit="1" customWidth="1"/>
    <col min="3804" max="3804" width="25.7265625" style="35" bestFit="1" customWidth="1"/>
    <col min="3805" max="3805" width="21" style="35" customWidth="1"/>
    <col min="3806" max="3806" width="20.26953125" style="35" customWidth="1"/>
    <col min="3807" max="4050" width="10.26953125" style="35"/>
    <col min="4051" max="4051" width="3.7265625" style="35" customWidth="1"/>
    <col min="4052" max="4052" width="5.26953125" style="35" customWidth="1"/>
    <col min="4053" max="4053" width="9.453125" style="35" bestFit="1" customWidth="1"/>
    <col min="4054" max="4054" width="25.7265625" style="35" bestFit="1" customWidth="1"/>
    <col min="4055" max="4056" width="21.7265625" style="35" customWidth="1"/>
    <col min="4057" max="4057" width="10.26953125" style="35" customWidth="1"/>
    <col min="4058" max="4058" width="5.26953125" style="35" customWidth="1"/>
    <col min="4059" max="4059" width="9.453125" style="35" bestFit="1" customWidth="1"/>
    <col min="4060" max="4060" width="25.7265625" style="35" bestFit="1" customWidth="1"/>
    <col min="4061" max="4061" width="21" style="35" customWidth="1"/>
    <col min="4062" max="4062" width="20.26953125" style="35" customWidth="1"/>
    <col min="4063" max="4306" width="10.26953125" style="35"/>
    <col min="4307" max="4307" width="3.7265625" style="35" customWidth="1"/>
    <col min="4308" max="4308" width="5.26953125" style="35" customWidth="1"/>
    <col min="4309" max="4309" width="9.453125" style="35" bestFit="1" customWidth="1"/>
    <col min="4310" max="4310" width="25.7265625" style="35" bestFit="1" customWidth="1"/>
    <col min="4311" max="4312" width="21.7265625" style="35" customWidth="1"/>
    <col min="4313" max="4313" width="10.26953125" style="35" customWidth="1"/>
    <col min="4314" max="4314" width="5.26953125" style="35" customWidth="1"/>
    <col min="4315" max="4315" width="9.453125" style="35" bestFit="1" customWidth="1"/>
    <col min="4316" max="4316" width="25.7265625" style="35" bestFit="1" customWidth="1"/>
    <col min="4317" max="4317" width="21" style="35" customWidth="1"/>
    <col min="4318" max="4318" width="20.26953125" style="35" customWidth="1"/>
    <col min="4319" max="4562" width="10.26953125" style="35"/>
    <col min="4563" max="4563" width="3.7265625" style="35" customWidth="1"/>
    <col min="4564" max="4564" width="5.26953125" style="35" customWidth="1"/>
    <col min="4565" max="4565" width="9.453125" style="35" bestFit="1" customWidth="1"/>
    <col min="4566" max="4566" width="25.7265625" style="35" bestFit="1" customWidth="1"/>
    <col min="4567" max="4568" width="21.7265625" style="35" customWidth="1"/>
    <col min="4569" max="4569" width="10.26953125" style="35" customWidth="1"/>
    <col min="4570" max="4570" width="5.26953125" style="35" customWidth="1"/>
    <col min="4571" max="4571" width="9.453125" style="35" bestFit="1" customWidth="1"/>
    <col min="4572" max="4572" width="25.7265625" style="35" bestFit="1" customWidth="1"/>
    <col min="4573" max="4573" width="21" style="35" customWidth="1"/>
    <col min="4574" max="4574" width="20.26953125" style="35" customWidth="1"/>
    <col min="4575" max="4818" width="10.26953125" style="35"/>
    <col min="4819" max="4819" width="3.7265625" style="35" customWidth="1"/>
    <col min="4820" max="4820" width="5.26953125" style="35" customWidth="1"/>
    <col min="4821" max="4821" width="9.453125" style="35" bestFit="1" customWidth="1"/>
    <col min="4822" max="4822" width="25.7265625" style="35" bestFit="1" customWidth="1"/>
    <col min="4823" max="4824" width="21.7265625" style="35" customWidth="1"/>
    <col min="4825" max="4825" width="10.26953125" style="35" customWidth="1"/>
    <col min="4826" max="4826" width="5.26953125" style="35" customWidth="1"/>
    <col min="4827" max="4827" width="9.453125" style="35" bestFit="1" customWidth="1"/>
    <col min="4828" max="4828" width="25.7265625" style="35" bestFit="1" customWidth="1"/>
    <col min="4829" max="4829" width="21" style="35" customWidth="1"/>
    <col min="4830" max="4830" width="20.26953125" style="35" customWidth="1"/>
    <col min="4831" max="5074" width="10.26953125" style="35"/>
    <col min="5075" max="5075" width="3.7265625" style="35" customWidth="1"/>
    <col min="5076" max="5076" width="5.26953125" style="35" customWidth="1"/>
    <col min="5077" max="5077" width="9.453125" style="35" bestFit="1" customWidth="1"/>
    <col min="5078" max="5078" width="25.7265625" style="35" bestFit="1" customWidth="1"/>
    <col min="5079" max="5080" width="21.7265625" style="35" customWidth="1"/>
    <col min="5081" max="5081" width="10.26953125" style="35" customWidth="1"/>
    <col min="5082" max="5082" width="5.26953125" style="35" customWidth="1"/>
    <col min="5083" max="5083" width="9.453125" style="35" bestFit="1" customWidth="1"/>
    <col min="5084" max="5084" width="25.7265625" style="35" bestFit="1" customWidth="1"/>
    <col min="5085" max="5085" width="21" style="35" customWidth="1"/>
    <col min="5086" max="5086" width="20.26953125" style="35" customWidth="1"/>
    <col min="5087" max="5330" width="10.26953125" style="35"/>
    <col min="5331" max="5331" width="3.7265625" style="35" customWidth="1"/>
    <col min="5332" max="5332" width="5.26953125" style="35" customWidth="1"/>
    <col min="5333" max="5333" width="9.453125" style="35" bestFit="1" customWidth="1"/>
    <col min="5334" max="5334" width="25.7265625" style="35" bestFit="1" customWidth="1"/>
    <col min="5335" max="5336" width="21.7265625" style="35" customWidth="1"/>
    <col min="5337" max="5337" width="10.26953125" style="35" customWidth="1"/>
    <col min="5338" max="5338" width="5.26953125" style="35" customWidth="1"/>
    <col min="5339" max="5339" width="9.453125" style="35" bestFit="1" customWidth="1"/>
    <col min="5340" max="5340" width="25.7265625" style="35" bestFit="1" customWidth="1"/>
    <col min="5341" max="5341" width="21" style="35" customWidth="1"/>
    <col min="5342" max="5342" width="20.26953125" style="35" customWidth="1"/>
    <col min="5343" max="5586" width="10.26953125" style="35"/>
    <col min="5587" max="5587" width="3.7265625" style="35" customWidth="1"/>
    <col min="5588" max="5588" width="5.26953125" style="35" customWidth="1"/>
    <col min="5589" max="5589" width="9.453125" style="35" bestFit="1" customWidth="1"/>
    <col min="5590" max="5590" width="25.7265625" style="35" bestFit="1" customWidth="1"/>
    <col min="5591" max="5592" width="21.7265625" style="35" customWidth="1"/>
    <col min="5593" max="5593" width="10.26953125" style="35" customWidth="1"/>
    <col min="5594" max="5594" width="5.26953125" style="35" customWidth="1"/>
    <col min="5595" max="5595" width="9.453125" style="35" bestFit="1" customWidth="1"/>
    <col min="5596" max="5596" width="25.7265625" style="35" bestFit="1" customWidth="1"/>
    <col min="5597" max="5597" width="21" style="35" customWidth="1"/>
    <col min="5598" max="5598" width="20.26953125" style="35" customWidth="1"/>
    <col min="5599" max="5842" width="10.26953125" style="35"/>
    <col min="5843" max="5843" width="3.7265625" style="35" customWidth="1"/>
    <col min="5844" max="5844" width="5.26953125" style="35" customWidth="1"/>
    <col min="5845" max="5845" width="9.453125" style="35" bestFit="1" customWidth="1"/>
    <col min="5846" max="5846" width="25.7265625" style="35" bestFit="1" customWidth="1"/>
    <col min="5847" max="5848" width="21.7265625" style="35" customWidth="1"/>
    <col min="5849" max="5849" width="10.26953125" style="35" customWidth="1"/>
    <col min="5850" max="5850" width="5.26953125" style="35" customWidth="1"/>
    <col min="5851" max="5851" width="9.453125" style="35" bestFit="1" customWidth="1"/>
    <col min="5852" max="5852" width="25.7265625" style="35" bestFit="1" customWidth="1"/>
    <col min="5853" max="5853" width="21" style="35" customWidth="1"/>
    <col min="5854" max="5854" width="20.26953125" style="35" customWidth="1"/>
    <col min="5855" max="6098" width="10.26953125" style="35"/>
    <col min="6099" max="6099" width="3.7265625" style="35" customWidth="1"/>
    <col min="6100" max="6100" width="5.26953125" style="35" customWidth="1"/>
    <col min="6101" max="6101" width="9.453125" style="35" bestFit="1" customWidth="1"/>
    <col min="6102" max="6102" width="25.7265625" style="35" bestFit="1" customWidth="1"/>
    <col min="6103" max="6104" width="21.7265625" style="35" customWidth="1"/>
    <col min="6105" max="6105" width="10.26953125" style="35" customWidth="1"/>
    <col min="6106" max="6106" width="5.26953125" style="35" customWidth="1"/>
    <col min="6107" max="6107" width="9.453125" style="35" bestFit="1" customWidth="1"/>
    <col min="6108" max="6108" width="25.7265625" style="35" bestFit="1" customWidth="1"/>
    <col min="6109" max="6109" width="21" style="35" customWidth="1"/>
    <col min="6110" max="6110" width="20.26953125" style="35" customWidth="1"/>
    <col min="6111" max="6354" width="10.26953125" style="35"/>
    <col min="6355" max="6355" width="3.7265625" style="35" customWidth="1"/>
    <col min="6356" max="6356" width="5.26953125" style="35" customWidth="1"/>
    <col min="6357" max="6357" width="9.453125" style="35" bestFit="1" customWidth="1"/>
    <col min="6358" max="6358" width="25.7265625" style="35" bestFit="1" customWidth="1"/>
    <col min="6359" max="6360" width="21.7265625" style="35" customWidth="1"/>
    <col min="6361" max="6361" width="10.26953125" style="35" customWidth="1"/>
    <col min="6362" max="6362" width="5.26953125" style="35" customWidth="1"/>
    <col min="6363" max="6363" width="9.453125" style="35" bestFit="1" customWidth="1"/>
    <col min="6364" max="6364" width="25.7265625" style="35" bestFit="1" customWidth="1"/>
    <col min="6365" max="6365" width="21" style="35" customWidth="1"/>
    <col min="6366" max="6366" width="20.26953125" style="35" customWidth="1"/>
    <col min="6367" max="6610" width="10.26953125" style="35"/>
    <col min="6611" max="6611" width="3.7265625" style="35" customWidth="1"/>
    <col min="6612" max="6612" width="5.26953125" style="35" customWidth="1"/>
    <col min="6613" max="6613" width="9.453125" style="35" bestFit="1" customWidth="1"/>
    <col min="6614" max="6614" width="25.7265625" style="35" bestFit="1" customWidth="1"/>
    <col min="6615" max="6616" width="21.7265625" style="35" customWidth="1"/>
    <col min="6617" max="6617" width="10.26953125" style="35" customWidth="1"/>
    <col min="6618" max="6618" width="5.26953125" style="35" customWidth="1"/>
    <col min="6619" max="6619" width="9.453125" style="35" bestFit="1" customWidth="1"/>
    <col min="6620" max="6620" width="25.7265625" style="35" bestFit="1" customWidth="1"/>
    <col min="6621" max="6621" width="21" style="35" customWidth="1"/>
    <col min="6622" max="6622" width="20.26953125" style="35" customWidth="1"/>
    <col min="6623" max="6866" width="10.26953125" style="35"/>
    <col min="6867" max="6867" width="3.7265625" style="35" customWidth="1"/>
    <col min="6868" max="6868" width="5.26953125" style="35" customWidth="1"/>
    <col min="6869" max="6869" width="9.453125" style="35" bestFit="1" customWidth="1"/>
    <col min="6870" max="6870" width="25.7265625" style="35" bestFit="1" customWidth="1"/>
    <col min="6871" max="6872" width="21.7265625" style="35" customWidth="1"/>
    <col min="6873" max="6873" width="10.26953125" style="35" customWidth="1"/>
    <col min="6874" max="6874" width="5.26953125" style="35" customWidth="1"/>
    <col min="6875" max="6875" width="9.453125" style="35" bestFit="1" customWidth="1"/>
    <col min="6876" max="6876" width="25.7265625" style="35" bestFit="1" customWidth="1"/>
    <col min="6877" max="6877" width="21" style="35" customWidth="1"/>
    <col min="6878" max="6878" width="20.26953125" style="35" customWidth="1"/>
    <col min="6879" max="7122" width="10.26953125" style="35"/>
    <col min="7123" max="7123" width="3.7265625" style="35" customWidth="1"/>
    <col min="7124" max="7124" width="5.26953125" style="35" customWidth="1"/>
    <col min="7125" max="7125" width="9.453125" style="35" bestFit="1" customWidth="1"/>
    <col min="7126" max="7126" width="25.7265625" style="35" bestFit="1" customWidth="1"/>
    <col min="7127" max="7128" width="21.7265625" style="35" customWidth="1"/>
    <col min="7129" max="7129" width="10.26953125" style="35" customWidth="1"/>
    <col min="7130" max="7130" width="5.26953125" style="35" customWidth="1"/>
    <col min="7131" max="7131" width="9.453125" style="35" bestFit="1" customWidth="1"/>
    <col min="7132" max="7132" width="25.7265625" style="35" bestFit="1" customWidth="1"/>
    <col min="7133" max="7133" width="21" style="35" customWidth="1"/>
    <col min="7134" max="7134" width="20.26953125" style="35" customWidth="1"/>
    <col min="7135" max="7378" width="10.26953125" style="35"/>
    <col min="7379" max="7379" width="3.7265625" style="35" customWidth="1"/>
    <col min="7380" max="7380" width="5.26953125" style="35" customWidth="1"/>
    <col min="7381" max="7381" width="9.453125" style="35" bestFit="1" customWidth="1"/>
    <col min="7382" max="7382" width="25.7265625" style="35" bestFit="1" customWidth="1"/>
    <col min="7383" max="7384" width="21.7265625" style="35" customWidth="1"/>
    <col min="7385" max="7385" width="10.26953125" style="35" customWidth="1"/>
    <col min="7386" max="7386" width="5.26953125" style="35" customWidth="1"/>
    <col min="7387" max="7387" width="9.453125" style="35" bestFit="1" customWidth="1"/>
    <col min="7388" max="7388" width="25.7265625" style="35" bestFit="1" customWidth="1"/>
    <col min="7389" max="7389" width="21" style="35" customWidth="1"/>
    <col min="7390" max="7390" width="20.26953125" style="35" customWidth="1"/>
    <col min="7391" max="7634" width="10.26953125" style="35"/>
    <col min="7635" max="7635" width="3.7265625" style="35" customWidth="1"/>
    <col min="7636" max="7636" width="5.26953125" style="35" customWidth="1"/>
    <col min="7637" max="7637" width="9.453125" style="35" bestFit="1" customWidth="1"/>
    <col min="7638" max="7638" width="25.7265625" style="35" bestFit="1" customWidth="1"/>
    <col min="7639" max="7640" width="21.7265625" style="35" customWidth="1"/>
    <col min="7641" max="7641" width="10.26953125" style="35" customWidth="1"/>
    <col min="7642" max="7642" width="5.26953125" style="35" customWidth="1"/>
    <col min="7643" max="7643" width="9.453125" style="35" bestFit="1" customWidth="1"/>
    <col min="7644" max="7644" width="25.7265625" style="35" bestFit="1" customWidth="1"/>
    <col min="7645" max="7645" width="21" style="35" customWidth="1"/>
    <col min="7646" max="7646" width="20.26953125" style="35" customWidth="1"/>
    <col min="7647" max="7890" width="10.26953125" style="35"/>
    <col min="7891" max="7891" width="3.7265625" style="35" customWidth="1"/>
    <col min="7892" max="7892" width="5.26953125" style="35" customWidth="1"/>
    <col min="7893" max="7893" width="9.453125" style="35" bestFit="1" customWidth="1"/>
    <col min="7894" max="7894" width="25.7265625" style="35" bestFit="1" customWidth="1"/>
    <col min="7895" max="7896" width="21.7265625" style="35" customWidth="1"/>
    <col min="7897" max="7897" width="10.26953125" style="35" customWidth="1"/>
    <col min="7898" max="7898" width="5.26953125" style="35" customWidth="1"/>
    <col min="7899" max="7899" width="9.453125" style="35" bestFit="1" customWidth="1"/>
    <col min="7900" max="7900" width="25.7265625" style="35" bestFit="1" customWidth="1"/>
    <col min="7901" max="7901" width="21" style="35" customWidth="1"/>
    <col min="7902" max="7902" width="20.26953125" style="35" customWidth="1"/>
    <col min="7903" max="8146" width="10.26953125" style="35"/>
    <col min="8147" max="8147" width="3.7265625" style="35" customWidth="1"/>
    <col min="8148" max="8148" width="5.26953125" style="35" customWidth="1"/>
    <col min="8149" max="8149" width="9.453125" style="35" bestFit="1" customWidth="1"/>
    <col min="8150" max="8150" width="25.7265625" style="35" bestFit="1" customWidth="1"/>
    <col min="8151" max="8152" width="21.7265625" style="35" customWidth="1"/>
    <col min="8153" max="8153" width="10.26953125" style="35" customWidth="1"/>
    <col min="8154" max="8154" width="5.26953125" style="35" customWidth="1"/>
    <col min="8155" max="8155" width="9.453125" style="35" bestFit="1" customWidth="1"/>
    <col min="8156" max="8156" width="25.7265625" style="35" bestFit="1" customWidth="1"/>
    <col min="8157" max="8157" width="21" style="35" customWidth="1"/>
    <col min="8158" max="8158" width="20.26953125" style="35" customWidth="1"/>
    <col min="8159" max="8402" width="10.26953125" style="35"/>
    <col min="8403" max="8403" width="3.7265625" style="35" customWidth="1"/>
    <col min="8404" max="8404" width="5.26953125" style="35" customWidth="1"/>
    <col min="8405" max="8405" width="9.453125" style="35" bestFit="1" customWidth="1"/>
    <col min="8406" max="8406" width="25.7265625" style="35" bestFit="1" customWidth="1"/>
    <col min="8407" max="8408" width="21.7265625" style="35" customWidth="1"/>
    <col min="8409" max="8409" width="10.26953125" style="35" customWidth="1"/>
    <col min="8410" max="8410" width="5.26953125" style="35" customWidth="1"/>
    <col min="8411" max="8411" width="9.453125" style="35" bestFit="1" customWidth="1"/>
    <col min="8412" max="8412" width="25.7265625" style="35" bestFit="1" customWidth="1"/>
    <col min="8413" max="8413" width="21" style="35" customWidth="1"/>
    <col min="8414" max="8414" width="20.26953125" style="35" customWidth="1"/>
    <col min="8415" max="8658" width="10.26953125" style="35"/>
    <col min="8659" max="8659" width="3.7265625" style="35" customWidth="1"/>
    <col min="8660" max="8660" width="5.26953125" style="35" customWidth="1"/>
    <col min="8661" max="8661" width="9.453125" style="35" bestFit="1" customWidth="1"/>
    <col min="8662" max="8662" width="25.7265625" style="35" bestFit="1" customWidth="1"/>
    <col min="8663" max="8664" width="21.7265625" style="35" customWidth="1"/>
    <col min="8665" max="8665" width="10.26953125" style="35" customWidth="1"/>
    <col min="8666" max="8666" width="5.26953125" style="35" customWidth="1"/>
    <col min="8667" max="8667" width="9.453125" style="35" bestFit="1" customWidth="1"/>
    <col min="8668" max="8668" width="25.7265625" style="35" bestFit="1" customWidth="1"/>
    <col min="8669" max="8669" width="21" style="35" customWidth="1"/>
    <col min="8670" max="8670" width="20.26953125" style="35" customWidth="1"/>
    <col min="8671" max="8914" width="10.26953125" style="35"/>
    <col min="8915" max="8915" width="3.7265625" style="35" customWidth="1"/>
    <col min="8916" max="8916" width="5.26953125" style="35" customWidth="1"/>
    <col min="8917" max="8917" width="9.453125" style="35" bestFit="1" customWidth="1"/>
    <col min="8918" max="8918" width="25.7265625" style="35" bestFit="1" customWidth="1"/>
    <col min="8919" max="8920" width="21.7265625" style="35" customWidth="1"/>
    <col min="8921" max="8921" width="10.26953125" style="35" customWidth="1"/>
    <col min="8922" max="8922" width="5.26953125" style="35" customWidth="1"/>
    <col min="8923" max="8923" width="9.453125" style="35" bestFit="1" customWidth="1"/>
    <col min="8924" max="8924" width="25.7265625" style="35" bestFit="1" customWidth="1"/>
    <col min="8925" max="8925" width="21" style="35" customWidth="1"/>
    <col min="8926" max="8926" width="20.26953125" style="35" customWidth="1"/>
    <col min="8927" max="9170" width="10.26953125" style="35"/>
    <col min="9171" max="9171" width="3.7265625" style="35" customWidth="1"/>
    <col min="9172" max="9172" width="5.26953125" style="35" customWidth="1"/>
    <col min="9173" max="9173" width="9.453125" style="35" bestFit="1" customWidth="1"/>
    <col min="9174" max="9174" width="25.7265625" style="35" bestFit="1" customWidth="1"/>
    <col min="9175" max="9176" width="21.7265625" style="35" customWidth="1"/>
    <col min="9177" max="9177" width="10.26953125" style="35" customWidth="1"/>
    <col min="9178" max="9178" width="5.26953125" style="35" customWidth="1"/>
    <col min="9179" max="9179" width="9.453125" style="35" bestFit="1" customWidth="1"/>
    <col min="9180" max="9180" width="25.7265625" style="35" bestFit="1" customWidth="1"/>
    <col min="9181" max="9181" width="21" style="35" customWidth="1"/>
    <col min="9182" max="9182" width="20.26953125" style="35" customWidth="1"/>
    <col min="9183" max="9426" width="10.26953125" style="35"/>
    <col min="9427" max="9427" width="3.7265625" style="35" customWidth="1"/>
    <col min="9428" max="9428" width="5.26953125" style="35" customWidth="1"/>
    <col min="9429" max="9429" width="9.453125" style="35" bestFit="1" customWidth="1"/>
    <col min="9430" max="9430" width="25.7265625" style="35" bestFit="1" customWidth="1"/>
    <col min="9431" max="9432" width="21.7265625" style="35" customWidth="1"/>
    <col min="9433" max="9433" width="10.26953125" style="35" customWidth="1"/>
    <col min="9434" max="9434" width="5.26953125" style="35" customWidth="1"/>
    <col min="9435" max="9435" width="9.453125" style="35" bestFit="1" customWidth="1"/>
    <col min="9436" max="9436" width="25.7265625" style="35" bestFit="1" customWidth="1"/>
    <col min="9437" max="9437" width="21" style="35" customWidth="1"/>
    <col min="9438" max="9438" width="20.26953125" style="35" customWidth="1"/>
    <col min="9439" max="9682" width="10.26953125" style="35"/>
    <col min="9683" max="9683" width="3.7265625" style="35" customWidth="1"/>
    <col min="9684" max="9684" width="5.26953125" style="35" customWidth="1"/>
    <col min="9685" max="9685" width="9.453125" style="35" bestFit="1" customWidth="1"/>
    <col min="9686" max="9686" width="25.7265625" style="35" bestFit="1" customWidth="1"/>
    <col min="9687" max="9688" width="21.7265625" style="35" customWidth="1"/>
    <col min="9689" max="9689" width="10.26953125" style="35" customWidth="1"/>
    <col min="9690" max="9690" width="5.26953125" style="35" customWidth="1"/>
    <col min="9691" max="9691" width="9.453125" style="35" bestFit="1" customWidth="1"/>
    <col min="9692" max="9692" width="25.7265625" style="35" bestFit="1" customWidth="1"/>
    <col min="9693" max="9693" width="21" style="35" customWidth="1"/>
    <col min="9694" max="9694" width="20.26953125" style="35" customWidth="1"/>
    <col min="9695" max="9938" width="10.26953125" style="35"/>
    <col min="9939" max="9939" width="3.7265625" style="35" customWidth="1"/>
    <col min="9940" max="9940" width="5.26953125" style="35" customWidth="1"/>
    <col min="9941" max="9941" width="9.453125" style="35" bestFit="1" customWidth="1"/>
    <col min="9942" max="9942" width="25.7265625" style="35" bestFit="1" customWidth="1"/>
    <col min="9943" max="9944" width="21.7265625" style="35" customWidth="1"/>
    <col min="9945" max="9945" width="10.26953125" style="35" customWidth="1"/>
    <col min="9946" max="9946" width="5.26953125" style="35" customWidth="1"/>
    <col min="9947" max="9947" width="9.453125" style="35" bestFit="1" customWidth="1"/>
    <col min="9948" max="9948" width="25.7265625" style="35" bestFit="1" customWidth="1"/>
    <col min="9949" max="9949" width="21" style="35" customWidth="1"/>
    <col min="9950" max="9950" width="20.26953125" style="35" customWidth="1"/>
    <col min="9951" max="10194" width="10.26953125" style="35"/>
    <col min="10195" max="10195" width="3.7265625" style="35" customWidth="1"/>
    <col min="10196" max="10196" width="5.26953125" style="35" customWidth="1"/>
    <col min="10197" max="10197" width="9.453125" style="35" bestFit="1" customWidth="1"/>
    <col min="10198" max="10198" width="25.7265625" style="35" bestFit="1" customWidth="1"/>
    <col min="10199" max="10200" width="21.7265625" style="35" customWidth="1"/>
    <col min="10201" max="10201" width="10.26953125" style="35" customWidth="1"/>
    <col min="10202" max="10202" width="5.26953125" style="35" customWidth="1"/>
    <col min="10203" max="10203" width="9.453125" style="35" bestFit="1" customWidth="1"/>
    <col min="10204" max="10204" width="25.7265625" style="35" bestFit="1" customWidth="1"/>
    <col min="10205" max="10205" width="21" style="35" customWidth="1"/>
    <col min="10206" max="10206" width="20.26953125" style="35" customWidth="1"/>
    <col min="10207" max="10450" width="10.26953125" style="35"/>
    <col min="10451" max="10451" width="3.7265625" style="35" customWidth="1"/>
    <col min="10452" max="10452" width="5.26953125" style="35" customWidth="1"/>
    <col min="10453" max="10453" width="9.453125" style="35" bestFit="1" customWidth="1"/>
    <col min="10454" max="10454" width="25.7265625" style="35" bestFit="1" customWidth="1"/>
    <col min="10455" max="10456" width="21.7265625" style="35" customWidth="1"/>
    <col min="10457" max="10457" width="10.26953125" style="35" customWidth="1"/>
    <col min="10458" max="10458" width="5.26953125" style="35" customWidth="1"/>
    <col min="10459" max="10459" width="9.453125" style="35" bestFit="1" customWidth="1"/>
    <col min="10460" max="10460" width="25.7265625" style="35" bestFit="1" customWidth="1"/>
    <col min="10461" max="10461" width="21" style="35" customWidth="1"/>
    <col min="10462" max="10462" width="20.26953125" style="35" customWidth="1"/>
    <col min="10463" max="10706" width="10.26953125" style="35"/>
    <col min="10707" max="10707" width="3.7265625" style="35" customWidth="1"/>
    <col min="10708" max="10708" width="5.26953125" style="35" customWidth="1"/>
    <col min="10709" max="10709" width="9.453125" style="35" bestFit="1" customWidth="1"/>
    <col min="10710" max="10710" width="25.7265625" style="35" bestFit="1" customWidth="1"/>
    <col min="10711" max="10712" width="21.7265625" style="35" customWidth="1"/>
    <col min="10713" max="10713" width="10.26953125" style="35" customWidth="1"/>
    <col min="10714" max="10714" width="5.26953125" style="35" customWidth="1"/>
    <col min="10715" max="10715" width="9.453125" style="35" bestFit="1" customWidth="1"/>
    <col min="10716" max="10716" width="25.7265625" style="35" bestFit="1" customWidth="1"/>
    <col min="10717" max="10717" width="21" style="35" customWidth="1"/>
    <col min="10718" max="10718" width="20.26953125" style="35" customWidth="1"/>
    <col min="10719" max="10962" width="10.26953125" style="35"/>
    <col min="10963" max="10963" width="3.7265625" style="35" customWidth="1"/>
    <col min="10964" max="10964" width="5.26953125" style="35" customWidth="1"/>
    <col min="10965" max="10965" width="9.453125" style="35" bestFit="1" customWidth="1"/>
    <col min="10966" max="10966" width="25.7265625" style="35" bestFit="1" customWidth="1"/>
    <col min="10967" max="10968" width="21.7265625" style="35" customWidth="1"/>
    <col min="10969" max="10969" width="10.26953125" style="35" customWidth="1"/>
    <col min="10970" max="10970" width="5.26953125" style="35" customWidth="1"/>
    <col min="10971" max="10971" width="9.453125" style="35" bestFit="1" customWidth="1"/>
    <col min="10972" max="10972" width="25.7265625" style="35" bestFit="1" customWidth="1"/>
    <col min="10973" max="10973" width="21" style="35" customWidth="1"/>
    <col min="10974" max="10974" width="20.26953125" style="35" customWidth="1"/>
    <col min="10975" max="11218" width="10.26953125" style="35"/>
    <col min="11219" max="11219" width="3.7265625" style="35" customWidth="1"/>
    <col min="11220" max="11220" width="5.26953125" style="35" customWidth="1"/>
    <col min="11221" max="11221" width="9.453125" style="35" bestFit="1" customWidth="1"/>
    <col min="11222" max="11222" width="25.7265625" style="35" bestFit="1" customWidth="1"/>
    <col min="11223" max="11224" width="21.7265625" style="35" customWidth="1"/>
    <col min="11225" max="11225" width="10.26953125" style="35" customWidth="1"/>
    <col min="11226" max="11226" width="5.26953125" style="35" customWidth="1"/>
    <col min="11227" max="11227" width="9.453125" style="35" bestFit="1" customWidth="1"/>
    <col min="11228" max="11228" width="25.7265625" style="35" bestFit="1" customWidth="1"/>
    <col min="11229" max="11229" width="21" style="35" customWidth="1"/>
    <col min="11230" max="11230" width="20.26953125" style="35" customWidth="1"/>
    <col min="11231" max="11474" width="10.26953125" style="35"/>
    <col min="11475" max="11475" width="3.7265625" style="35" customWidth="1"/>
    <col min="11476" max="11476" width="5.26953125" style="35" customWidth="1"/>
    <col min="11477" max="11477" width="9.453125" style="35" bestFit="1" customWidth="1"/>
    <col min="11478" max="11478" width="25.7265625" style="35" bestFit="1" customWidth="1"/>
    <col min="11479" max="11480" width="21.7265625" style="35" customWidth="1"/>
    <col min="11481" max="11481" width="10.26953125" style="35" customWidth="1"/>
    <col min="11482" max="11482" width="5.26953125" style="35" customWidth="1"/>
    <col min="11483" max="11483" width="9.453125" style="35" bestFit="1" customWidth="1"/>
    <col min="11484" max="11484" width="25.7265625" style="35" bestFit="1" customWidth="1"/>
    <col min="11485" max="11485" width="21" style="35" customWidth="1"/>
    <col min="11486" max="11486" width="20.26953125" style="35" customWidth="1"/>
    <col min="11487" max="11730" width="10.26953125" style="35"/>
    <col min="11731" max="11731" width="3.7265625" style="35" customWidth="1"/>
    <col min="11732" max="11732" width="5.26953125" style="35" customWidth="1"/>
    <col min="11733" max="11733" width="9.453125" style="35" bestFit="1" customWidth="1"/>
    <col min="11734" max="11734" width="25.7265625" style="35" bestFit="1" customWidth="1"/>
    <col min="11735" max="11736" width="21.7265625" style="35" customWidth="1"/>
    <col min="11737" max="11737" width="10.26953125" style="35" customWidth="1"/>
    <col min="11738" max="11738" width="5.26953125" style="35" customWidth="1"/>
    <col min="11739" max="11739" width="9.453125" style="35" bestFit="1" customWidth="1"/>
    <col min="11740" max="11740" width="25.7265625" style="35" bestFit="1" customWidth="1"/>
    <col min="11741" max="11741" width="21" style="35" customWidth="1"/>
    <col min="11742" max="11742" width="20.26953125" style="35" customWidth="1"/>
    <col min="11743" max="11986" width="10.26953125" style="35"/>
    <col min="11987" max="11987" width="3.7265625" style="35" customWidth="1"/>
    <col min="11988" max="11988" width="5.26953125" style="35" customWidth="1"/>
    <col min="11989" max="11989" width="9.453125" style="35" bestFit="1" customWidth="1"/>
    <col min="11990" max="11990" width="25.7265625" style="35" bestFit="1" customWidth="1"/>
    <col min="11991" max="11992" width="21.7265625" style="35" customWidth="1"/>
    <col min="11993" max="11993" width="10.26953125" style="35" customWidth="1"/>
    <col min="11994" max="11994" width="5.26953125" style="35" customWidth="1"/>
    <col min="11995" max="11995" width="9.453125" style="35" bestFit="1" customWidth="1"/>
    <col min="11996" max="11996" width="25.7265625" style="35" bestFit="1" customWidth="1"/>
    <col min="11997" max="11997" width="21" style="35" customWidth="1"/>
    <col min="11998" max="11998" width="20.26953125" style="35" customWidth="1"/>
    <col min="11999" max="12242" width="10.26953125" style="35"/>
    <col min="12243" max="12243" width="3.7265625" style="35" customWidth="1"/>
    <col min="12244" max="12244" width="5.26953125" style="35" customWidth="1"/>
    <col min="12245" max="12245" width="9.453125" style="35" bestFit="1" customWidth="1"/>
    <col min="12246" max="12246" width="25.7265625" style="35" bestFit="1" customWidth="1"/>
    <col min="12247" max="12248" width="21.7265625" style="35" customWidth="1"/>
    <col min="12249" max="12249" width="10.26953125" style="35" customWidth="1"/>
    <col min="12250" max="12250" width="5.26953125" style="35" customWidth="1"/>
    <col min="12251" max="12251" width="9.453125" style="35" bestFit="1" customWidth="1"/>
    <col min="12252" max="12252" width="25.7265625" style="35" bestFit="1" customWidth="1"/>
    <col min="12253" max="12253" width="21" style="35" customWidth="1"/>
    <col min="12254" max="12254" width="20.26953125" style="35" customWidth="1"/>
    <col min="12255" max="12498" width="10.26953125" style="35"/>
    <col min="12499" max="12499" width="3.7265625" style="35" customWidth="1"/>
    <col min="12500" max="12500" width="5.26953125" style="35" customWidth="1"/>
    <col min="12501" max="12501" width="9.453125" style="35" bestFit="1" customWidth="1"/>
    <col min="12502" max="12502" width="25.7265625" style="35" bestFit="1" customWidth="1"/>
    <col min="12503" max="12504" width="21.7265625" style="35" customWidth="1"/>
    <col min="12505" max="12505" width="10.26953125" style="35" customWidth="1"/>
    <col min="12506" max="12506" width="5.26953125" style="35" customWidth="1"/>
    <col min="12507" max="12507" width="9.453125" style="35" bestFit="1" customWidth="1"/>
    <col min="12508" max="12508" width="25.7265625" style="35" bestFit="1" customWidth="1"/>
    <col min="12509" max="12509" width="21" style="35" customWidth="1"/>
    <col min="12510" max="12510" width="20.26953125" style="35" customWidth="1"/>
    <col min="12511" max="12754" width="10.26953125" style="35"/>
    <col min="12755" max="12755" width="3.7265625" style="35" customWidth="1"/>
    <col min="12756" max="12756" width="5.26953125" style="35" customWidth="1"/>
    <col min="12757" max="12757" width="9.453125" style="35" bestFit="1" customWidth="1"/>
    <col min="12758" max="12758" width="25.7265625" style="35" bestFit="1" customWidth="1"/>
    <col min="12759" max="12760" width="21.7265625" style="35" customWidth="1"/>
    <col min="12761" max="12761" width="10.26953125" style="35" customWidth="1"/>
    <col min="12762" max="12762" width="5.26953125" style="35" customWidth="1"/>
    <col min="12763" max="12763" width="9.453125" style="35" bestFit="1" customWidth="1"/>
    <col min="12764" max="12764" width="25.7265625" style="35" bestFit="1" customWidth="1"/>
    <col min="12765" max="12765" width="21" style="35" customWidth="1"/>
    <col min="12766" max="12766" width="20.26953125" style="35" customWidth="1"/>
    <col min="12767" max="13010" width="10.26953125" style="35"/>
    <col min="13011" max="13011" width="3.7265625" style="35" customWidth="1"/>
    <col min="13012" max="13012" width="5.26953125" style="35" customWidth="1"/>
    <col min="13013" max="13013" width="9.453125" style="35" bestFit="1" customWidth="1"/>
    <col min="13014" max="13014" width="25.7265625" style="35" bestFit="1" customWidth="1"/>
    <col min="13015" max="13016" width="21.7265625" style="35" customWidth="1"/>
    <col min="13017" max="13017" width="10.26953125" style="35" customWidth="1"/>
    <col min="13018" max="13018" width="5.26953125" style="35" customWidth="1"/>
    <col min="13019" max="13019" width="9.453125" style="35" bestFit="1" customWidth="1"/>
    <col min="13020" max="13020" width="25.7265625" style="35" bestFit="1" customWidth="1"/>
    <col min="13021" max="13021" width="21" style="35" customWidth="1"/>
    <col min="13022" max="13022" width="20.26953125" style="35" customWidth="1"/>
    <col min="13023" max="13266" width="10.26953125" style="35"/>
    <col min="13267" max="13267" width="3.7265625" style="35" customWidth="1"/>
    <col min="13268" max="13268" width="5.26953125" style="35" customWidth="1"/>
    <col min="13269" max="13269" width="9.453125" style="35" bestFit="1" customWidth="1"/>
    <col min="13270" max="13270" width="25.7265625" style="35" bestFit="1" customWidth="1"/>
    <col min="13271" max="13272" width="21.7265625" style="35" customWidth="1"/>
    <col min="13273" max="13273" width="10.26953125" style="35" customWidth="1"/>
    <col min="13274" max="13274" width="5.26953125" style="35" customWidth="1"/>
    <col min="13275" max="13275" width="9.453125" style="35" bestFit="1" customWidth="1"/>
    <col min="13276" max="13276" width="25.7265625" style="35" bestFit="1" customWidth="1"/>
    <col min="13277" max="13277" width="21" style="35" customWidth="1"/>
    <col min="13278" max="13278" width="20.26953125" style="35" customWidth="1"/>
    <col min="13279" max="13522" width="10.26953125" style="35"/>
    <col min="13523" max="13523" width="3.7265625" style="35" customWidth="1"/>
    <col min="13524" max="13524" width="5.26953125" style="35" customWidth="1"/>
    <col min="13525" max="13525" width="9.453125" style="35" bestFit="1" customWidth="1"/>
    <col min="13526" max="13526" width="25.7265625" style="35" bestFit="1" customWidth="1"/>
    <col min="13527" max="13528" width="21.7265625" style="35" customWidth="1"/>
    <col min="13529" max="13529" width="10.26953125" style="35" customWidth="1"/>
    <col min="13530" max="13530" width="5.26953125" style="35" customWidth="1"/>
    <col min="13531" max="13531" width="9.453125" style="35" bestFit="1" customWidth="1"/>
    <col min="13532" max="13532" width="25.7265625" style="35" bestFit="1" customWidth="1"/>
    <col min="13533" max="13533" width="21" style="35" customWidth="1"/>
    <col min="13534" max="13534" width="20.26953125" style="35" customWidth="1"/>
    <col min="13535" max="13778" width="10.26953125" style="35"/>
    <col min="13779" max="13779" width="3.7265625" style="35" customWidth="1"/>
    <col min="13780" max="13780" width="5.26953125" style="35" customWidth="1"/>
    <col min="13781" max="13781" width="9.453125" style="35" bestFit="1" customWidth="1"/>
    <col min="13782" max="13782" width="25.7265625" style="35" bestFit="1" customWidth="1"/>
    <col min="13783" max="13784" width="21.7265625" style="35" customWidth="1"/>
    <col min="13785" max="13785" width="10.26953125" style="35" customWidth="1"/>
    <col min="13786" max="13786" width="5.26953125" style="35" customWidth="1"/>
    <col min="13787" max="13787" width="9.453125" style="35" bestFit="1" customWidth="1"/>
    <col min="13788" max="13788" width="25.7265625" style="35" bestFit="1" customWidth="1"/>
    <col min="13789" max="13789" width="21" style="35" customWidth="1"/>
    <col min="13790" max="13790" width="20.26953125" style="35" customWidth="1"/>
    <col min="13791" max="14034" width="10.26953125" style="35"/>
    <col min="14035" max="14035" width="3.7265625" style="35" customWidth="1"/>
    <col min="14036" max="14036" width="5.26953125" style="35" customWidth="1"/>
    <col min="14037" max="14037" width="9.453125" style="35" bestFit="1" customWidth="1"/>
    <col min="14038" max="14038" width="25.7265625" style="35" bestFit="1" customWidth="1"/>
    <col min="14039" max="14040" width="21.7265625" style="35" customWidth="1"/>
    <col min="14041" max="14041" width="10.26953125" style="35" customWidth="1"/>
    <col min="14042" max="14042" width="5.26953125" style="35" customWidth="1"/>
    <col min="14043" max="14043" width="9.453125" style="35" bestFit="1" customWidth="1"/>
    <col min="14044" max="14044" width="25.7265625" style="35" bestFit="1" customWidth="1"/>
    <col min="14045" max="14045" width="21" style="35" customWidth="1"/>
    <col min="14046" max="14046" width="20.26953125" style="35" customWidth="1"/>
    <col min="14047" max="14290" width="10.26953125" style="35"/>
    <col min="14291" max="14291" width="3.7265625" style="35" customWidth="1"/>
    <col min="14292" max="14292" width="5.26953125" style="35" customWidth="1"/>
    <col min="14293" max="14293" width="9.453125" style="35" bestFit="1" customWidth="1"/>
    <col min="14294" max="14294" width="25.7265625" style="35" bestFit="1" customWidth="1"/>
    <col min="14295" max="14296" width="21.7265625" style="35" customWidth="1"/>
    <col min="14297" max="14297" width="10.26953125" style="35" customWidth="1"/>
    <col min="14298" max="14298" width="5.26953125" style="35" customWidth="1"/>
    <col min="14299" max="14299" width="9.453125" style="35" bestFit="1" customWidth="1"/>
    <col min="14300" max="14300" width="25.7265625" style="35" bestFit="1" customWidth="1"/>
    <col min="14301" max="14301" width="21" style="35" customWidth="1"/>
    <col min="14302" max="14302" width="20.26953125" style="35" customWidth="1"/>
    <col min="14303" max="14546" width="10.26953125" style="35"/>
    <col min="14547" max="14547" width="3.7265625" style="35" customWidth="1"/>
    <col min="14548" max="14548" width="5.26953125" style="35" customWidth="1"/>
    <col min="14549" max="14549" width="9.453125" style="35" bestFit="1" customWidth="1"/>
    <col min="14550" max="14550" width="25.7265625" style="35" bestFit="1" customWidth="1"/>
    <col min="14551" max="14552" width="21.7265625" style="35" customWidth="1"/>
    <col min="14553" max="14553" width="10.26953125" style="35" customWidth="1"/>
    <col min="14554" max="14554" width="5.26953125" style="35" customWidth="1"/>
    <col min="14555" max="14555" width="9.453125" style="35" bestFit="1" customWidth="1"/>
    <col min="14556" max="14556" width="25.7265625" style="35" bestFit="1" customWidth="1"/>
    <col min="14557" max="14557" width="21" style="35" customWidth="1"/>
    <col min="14558" max="14558" width="20.26953125" style="35" customWidth="1"/>
    <col min="14559" max="14802" width="10.26953125" style="35"/>
    <col min="14803" max="14803" width="3.7265625" style="35" customWidth="1"/>
    <col min="14804" max="14804" width="5.26953125" style="35" customWidth="1"/>
    <col min="14805" max="14805" width="9.453125" style="35" bestFit="1" customWidth="1"/>
    <col min="14806" max="14806" width="25.7265625" style="35" bestFit="1" customWidth="1"/>
    <col min="14807" max="14808" width="21.7265625" style="35" customWidth="1"/>
    <col min="14809" max="14809" width="10.26953125" style="35" customWidth="1"/>
    <col min="14810" max="14810" width="5.26953125" style="35" customWidth="1"/>
    <col min="14811" max="14811" width="9.453125" style="35" bestFit="1" customWidth="1"/>
    <col min="14812" max="14812" width="25.7265625" style="35" bestFit="1" customWidth="1"/>
    <col min="14813" max="14813" width="21" style="35" customWidth="1"/>
    <col min="14814" max="14814" width="20.26953125" style="35" customWidth="1"/>
    <col min="14815" max="15058" width="10.26953125" style="35"/>
    <col min="15059" max="15059" width="3.7265625" style="35" customWidth="1"/>
    <col min="15060" max="15060" width="5.26953125" style="35" customWidth="1"/>
    <col min="15061" max="15061" width="9.453125" style="35" bestFit="1" customWidth="1"/>
    <col min="15062" max="15062" width="25.7265625" style="35" bestFit="1" customWidth="1"/>
    <col min="15063" max="15064" width="21.7265625" style="35" customWidth="1"/>
    <col min="15065" max="15065" width="10.26953125" style="35" customWidth="1"/>
    <col min="15066" max="15066" width="5.26953125" style="35" customWidth="1"/>
    <col min="15067" max="15067" width="9.453125" style="35" bestFit="1" customWidth="1"/>
    <col min="15068" max="15068" width="25.7265625" style="35" bestFit="1" customWidth="1"/>
    <col min="15069" max="15069" width="21" style="35" customWidth="1"/>
    <col min="15070" max="15070" width="20.26953125" style="35" customWidth="1"/>
    <col min="15071" max="15314" width="10.26953125" style="35"/>
    <col min="15315" max="15315" width="3.7265625" style="35" customWidth="1"/>
    <col min="15316" max="15316" width="5.26953125" style="35" customWidth="1"/>
    <col min="15317" max="15317" width="9.453125" style="35" bestFit="1" customWidth="1"/>
    <col min="15318" max="15318" width="25.7265625" style="35" bestFit="1" customWidth="1"/>
    <col min="15319" max="15320" width="21.7265625" style="35" customWidth="1"/>
    <col min="15321" max="15321" width="10.26953125" style="35" customWidth="1"/>
    <col min="15322" max="15322" width="5.26953125" style="35" customWidth="1"/>
    <col min="15323" max="15323" width="9.453125" style="35" bestFit="1" customWidth="1"/>
    <col min="15324" max="15324" width="25.7265625" style="35" bestFit="1" customWidth="1"/>
    <col min="15325" max="15325" width="21" style="35" customWidth="1"/>
    <col min="15326" max="15326" width="20.26953125" style="35" customWidth="1"/>
    <col min="15327" max="15570" width="10.26953125" style="35"/>
    <col min="15571" max="15571" width="3.7265625" style="35" customWidth="1"/>
    <col min="15572" max="15572" width="5.26953125" style="35" customWidth="1"/>
    <col min="15573" max="15573" width="9.453125" style="35" bestFit="1" customWidth="1"/>
    <col min="15574" max="15574" width="25.7265625" style="35" bestFit="1" customWidth="1"/>
    <col min="15575" max="15576" width="21.7265625" style="35" customWidth="1"/>
    <col min="15577" max="15577" width="10.26953125" style="35" customWidth="1"/>
    <col min="15578" max="15578" width="5.26953125" style="35" customWidth="1"/>
    <col min="15579" max="15579" width="9.453125" style="35" bestFit="1" customWidth="1"/>
    <col min="15580" max="15580" width="25.7265625" style="35" bestFit="1" customWidth="1"/>
    <col min="15581" max="15581" width="21" style="35" customWidth="1"/>
    <col min="15582" max="15582" width="20.26953125" style="35" customWidth="1"/>
    <col min="15583" max="15826" width="10.26953125" style="35"/>
    <col min="15827" max="15827" width="3.7265625" style="35" customWidth="1"/>
    <col min="15828" max="15828" width="5.26953125" style="35" customWidth="1"/>
    <col min="15829" max="15829" width="9.453125" style="35" bestFit="1" customWidth="1"/>
    <col min="15830" max="15830" width="25.7265625" style="35" bestFit="1" customWidth="1"/>
    <col min="15831" max="15832" width="21.7265625" style="35" customWidth="1"/>
    <col min="15833" max="15833" width="10.26953125" style="35" customWidth="1"/>
    <col min="15834" max="15834" width="5.26953125" style="35" customWidth="1"/>
    <col min="15835" max="15835" width="9.453125" style="35" bestFit="1" customWidth="1"/>
    <col min="15836" max="15836" width="25.7265625" style="35" bestFit="1" customWidth="1"/>
    <col min="15837" max="15837" width="21" style="35" customWidth="1"/>
    <col min="15838" max="15838" width="20.26953125" style="35" customWidth="1"/>
    <col min="15839" max="16082" width="10.26953125" style="35"/>
    <col min="16083" max="16083" width="3.7265625" style="35" customWidth="1"/>
    <col min="16084" max="16084" width="5.26953125" style="35" customWidth="1"/>
    <col min="16085" max="16085" width="9.453125" style="35" bestFit="1" customWidth="1"/>
    <col min="16086" max="16086" width="25.7265625" style="35" bestFit="1" customWidth="1"/>
    <col min="16087" max="16088" width="21.7265625" style="35" customWidth="1"/>
    <col min="16089" max="16089" width="10.26953125" style="35" customWidth="1"/>
    <col min="16090" max="16090" width="5.26953125" style="35" customWidth="1"/>
    <col min="16091" max="16091" width="9.453125" style="35" bestFit="1" customWidth="1"/>
    <col min="16092" max="16092" width="25.7265625" style="35" bestFit="1" customWidth="1"/>
    <col min="16093" max="16093" width="21" style="35" customWidth="1"/>
    <col min="16094" max="16094" width="20.26953125" style="35" customWidth="1"/>
    <col min="16095" max="16384" width="10.26953125" style="35"/>
  </cols>
  <sheetData>
    <row r="1" spans="2:11">
      <c r="B1" s="531"/>
      <c r="C1" s="531"/>
      <c r="D1" s="531"/>
      <c r="E1" s="531"/>
      <c r="F1" s="531"/>
    </row>
    <row r="2" spans="2:11" ht="18.5">
      <c r="B2" s="531"/>
      <c r="C2" s="532" t="s">
        <v>165</v>
      </c>
      <c r="D2" s="532"/>
      <c r="E2" s="532"/>
      <c r="F2" s="532"/>
    </row>
    <row r="3" spans="2:11" ht="18.5">
      <c r="B3" s="531"/>
      <c r="C3" s="532" t="s">
        <v>405</v>
      </c>
      <c r="D3" s="532"/>
      <c r="E3" s="532"/>
      <c r="F3" s="532"/>
    </row>
    <row r="4" spans="2:11">
      <c r="B4" s="531"/>
      <c r="C4" s="886"/>
      <c r="D4" s="886"/>
      <c r="E4" s="531"/>
      <c r="F4" s="531"/>
    </row>
    <row r="5" spans="2:11" ht="30">
      <c r="B5" s="531"/>
      <c r="C5" s="984" t="s">
        <v>133</v>
      </c>
      <c r="D5" s="984" t="s">
        <v>134</v>
      </c>
      <c r="E5" s="985" t="s">
        <v>1240</v>
      </c>
      <c r="F5" s="985" t="s">
        <v>1245</v>
      </c>
    </row>
    <row r="6" spans="2:11">
      <c r="B6" s="531"/>
      <c r="C6" s="1126">
        <v>630918</v>
      </c>
      <c r="D6" s="1127" t="s">
        <v>560</v>
      </c>
      <c r="E6" s="1128">
        <v>13882</v>
      </c>
      <c r="F6" s="1128">
        <v>14346</v>
      </c>
      <c r="H6" s="980"/>
      <c r="I6" s="980"/>
      <c r="J6" s="981"/>
      <c r="K6" s="981"/>
    </row>
    <row r="7" spans="2:11">
      <c r="B7" s="531"/>
      <c r="C7" s="1126">
        <v>570101</v>
      </c>
      <c r="D7" s="1127" t="s">
        <v>561</v>
      </c>
      <c r="E7" s="1128">
        <v>14482</v>
      </c>
      <c r="F7" s="1128">
        <v>15096</v>
      </c>
      <c r="H7" s="980"/>
      <c r="I7" s="980"/>
      <c r="J7" s="981"/>
      <c r="K7" s="981"/>
    </row>
    <row r="8" spans="2:11">
      <c r="B8" s="531"/>
      <c r="C8" s="1126">
        <v>410401</v>
      </c>
      <c r="D8" s="1127" t="s">
        <v>562</v>
      </c>
      <c r="E8" s="1128">
        <v>14913</v>
      </c>
      <c r="F8" s="1128">
        <v>15090</v>
      </c>
      <c r="H8" s="980"/>
      <c r="I8" s="980"/>
      <c r="J8" s="981"/>
      <c r="K8" s="981"/>
    </row>
    <row r="9" spans="2:11">
      <c r="B9" s="531"/>
      <c r="C9" s="1129" t="s">
        <v>458</v>
      </c>
      <c r="D9" s="1127" t="s">
        <v>563</v>
      </c>
      <c r="E9" s="1128">
        <v>15795</v>
      </c>
      <c r="F9" s="1128">
        <v>17253</v>
      </c>
      <c r="H9" s="980"/>
      <c r="I9" s="980"/>
      <c r="J9" s="981"/>
      <c r="K9" s="981"/>
    </row>
    <row r="10" spans="2:11">
      <c r="B10" s="531"/>
      <c r="C10" s="1126">
        <v>142101</v>
      </c>
      <c r="D10" s="1127" t="s">
        <v>564</v>
      </c>
      <c r="E10" s="1128">
        <v>13336</v>
      </c>
      <c r="F10" s="1128">
        <v>13967</v>
      </c>
      <c r="H10" s="980"/>
      <c r="I10" s="980"/>
      <c r="J10" s="981"/>
      <c r="K10" s="981"/>
    </row>
    <row r="11" spans="2:11">
      <c r="B11" s="531"/>
      <c r="C11" s="1129" t="s">
        <v>459</v>
      </c>
      <c r="D11" s="1127" t="s">
        <v>565</v>
      </c>
      <c r="E11" s="1128">
        <v>19195</v>
      </c>
      <c r="F11" s="1128">
        <v>20454</v>
      </c>
      <c r="H11" s="980"/>
      <c r="I11" s="980"/>
      <c r="J11" s="981"/>
      <c r="K11" s="981"/>
    </row>
    <row r="12" spans="2:11">
      <c r="B12" s="531"/>
      <c r="C12" s="1126">
        <v>450101</v>
      </c>
      <c r="D12" s="1127" t="s">
        <v>566</v>
      </c>
      <c r="E12" s="1128">
        <v>11189</v>
      </c>
      <c r="F12" s="1128">
        <v>11557</v>
      </c>
      <c r="H12" s="980"/>
      <c r="I12" s="980"/>
      <c r="J12" s="981"/>
      <c r="K12" s="981"/>
    </row>
    <row r="13" spans="2:11">
      <c r="B13" s="531"/>
      <c r="C13" s="1126">
        <v>140101</v>
      </c>
      <c r="D13" s="1127" t="s">
        <v>567</v>
      </c>
      <c r="E13" s="1128">
        <v>11823</v>
      </c>
      <c r="F13" s="1128">
        <v>12268</v>
      </c>
      <c r="H13" s="980"/>
      <c r="I13" s="980"/>
      <c r="J13" s="981"/>
      <c r="K13" s="981"/>
    </row>
    <row r="14" spans="2:11">
      <c r="B14" s="531"/>
      <c r="C14" s="1126">
        <v>180202</v>
      </c>
      <c r="D14" s="1127" t="s">
        <v>568</v>
      </c>
      <c r="E14" s="1128">
        <v>14171</v>
      </c>
      <c r="F14" s="1128">
        <v>15136</v>
      </c>
      <c r="H14" s="980"/>
      <c r="I14" s="980"/>
      <c r="J14" s="981"/>
      <c r="K14" s="981"/>
    </row>
    <row r="15" spans="2:11">
      <c r="B15" s="531"/>
      <c r="C15" s="1126">
        <v>220202</v>
      </c>
      <c r="D15" s="1127" t="s">
        <v>569</v>
      </c>
      <c r="E15" s="1128">
        <v>14538</v>
      </c>
      <c r="F15" s="1128">
        <v>15210</v>
      </c>
      <c r="H15" s="980"/>
      <c r="I15" s="980"/>
      <c r="J15" s="981"/>
      <c r="K15" s="981"/>
    </row>
    <row r="16" spans="2:11">
      <c r="B16" s="531"/>
      <c r="C16" s="1129" t="s">
        <v>460</v>
      </c>
      <c r="D16" s="1127" t="s">
        <v>570</v>
      </c>
      <c r="E16" s="1128">
        <v>14448</v>
      </c>
      <c r="F16" s="1128">
        <v>15139</v>
      </c>
      <c r="H16" s="980"/>
      <c r="I16" s="980"/>
      <c r="J16" s="981"/>
      <c r="K16" s="981"/>
    </row>
    <row r="17" spans="2:11">
      <c r="B17" s="531"/>
      <c r="C17" s="1129" t="s">
        <v>461</v>
      </c>
      <c r="D17" s="1127" t="s">
        <v>571</v>
      </c>
      <c r="E17" s="1128">
        <v>12609</v>
      </c>
      <c r="F17" s="1128">
        <v>13326</v>
      </c>
      <c r="H17" s="980"/>
      <c r="I17" s="980"/>
      <c r="J17" s="981"/>
      <c r="K17" s="981"/>
    </row>
    <row r="18" spans="2:11">
      <c r="B18" s="531"/>
      <c r="C18" s="1126">
        <v>460102</v>
      </c>
      <c r="D18" s="1127" t="s">
        <v>572</v>
      </c>
      <c r="E18" s="1128">
        <v>15911</v>
      </c>
      <c r="F18" s="1128">
        <v>16893</v>
      </c>
      <c r="H18" s="980"/>
      <c r="I18" s="980"/>
      <c r="J18" s="981"/>
      <c r="K18" s="981"/>
    </row>
    <row r="19" spans="2:11">
      <c r="B19" s="531"/>
      <c r="C19" s="1126">
        <v>580303</v>
      </c>
      <c r="D19" s="1127" t="s">
        <v>573</v>
      </c>
      <c r="E19" s="1128">
        <v>71086</v>
      </c>
      <c r="F19" s="1128">
        <v>76112</v>
      </c>
      <c r="H19" s="980"/>
      <c r="I19" s="980"/>
      <c r="J19" s="981"/>
      <c r="K19" s="981"/>
    </row>
    <row r="20" spans="2:11">
      <c r="B20" s="531"/>
      <c r="C20" s="1126">
        <v>140201</v>
      </c>
      <c r="D20" s="1127" t="s">
        <v>574</v>
      </c>
      <c r="E20" s="1128">
        <v>12934</v>
      </c>
      <c r="F20" s="1128">
        <v>13570</v>
      </c>
      <c r="H20" s="980"/>
      <c r="I20" s="980"/>
      <c r="J20" s="981"/>
      <c r="K20" s="981"/>
    </row>
    <row r="21" spans="2:11">
      <c r="B21" s="531"/>
      <c r="C21" s="1126">
        <v>580106</v>
      </c>
      <c r="D21" s="1127" t="s">
        <v>575</v>
      </c>
      <c r="E21" s="1128">
        <v>22556</v>
      </c>
      <c r="F21" s="1128">
        <v>23151</v>
      </c>
      <c r="H21" s="980"/>
      <c r="I21" s="980"/>
      <c r="J21" s="981"/>
      <c r="K21" s="981"/>
    </row>
    <row r="22" spans="2:11">
      <c r="B22" s="531"/>
      <c r="C22" s="1126">
        <v>270100</v>
      </c>
      <c r="D22" s="1127" t="s">
        <v>576</v>
      </c>
      <c r="E22" s="1128">
        <v>12930</v>
      </c>
      <c r="F22" s="1128">
        <v>14351</v>
      </c>
      <c r="H22" s="980"/>
      <c r="I22" s="980"/>
      <c r="J22" s="981"/>
      <c r="K22" s="981"/>
    </row>
    <row r="23" spans="2:11">
      <c r="B23" s="531"/>
      <c r="C23" s="1126">
        <v>120102</v>
      </c>
      <c r="D23" s="1127" t="s">
        <v>577</v>
      </c>
      <c r="E23" s="1128">
        <v>26290</v>
      </c>
      <c r="F23" s="1128">
        <v>29674</v>
      </c>
      <c r="H23" s="980"/>
      <c r="I23" s="980"/>
      <c r="J23" s="981"/>
      <c r="K23" s="981"/>
    </row>
    <row r="24" spans="2:11">
      <c r="B24" s="531"/>
      <c r="C24" s="1129" t="s">
        <v>462</v>
      </c>
      <c r="D24" s="1127" t="s">
        <v>578</v>
      </c>
      <c r="E24" s="1128">
        <v>15666</v>
      </c>
      <c r="F24" s="1128">
        <v>17289</v>
      </c>
      <c r="H24" s="980"/>
      <c r="I24" s="980"/>
      <c r="J24" s="981"/>
      <c r="K24" s="981"/>
    </row>
    <row r="25" spans="2:11">
      <c r="B25" s="531"/>
      <c r="C25" s="1126">
        <v>660405</v>
      </c>
      <c r="D25" s="1127" t="s">
        <v>579</v>
      </c>
      <c r="E25" s="1128">
        <v>24536</v>
      </c>
      <c r="F25" s="1128">
        <v>25488</v>
      </c>
      <c r="H25" s="980"/>
      <c r="I25" s="980"/>
      <c r="J25" s="981"/>
      <c r="K25" s="981"/>
    </row>
    <row r="26" spans="2:11">
      <c r="B26" s="531"/>
      <c r="C26" s="1126">
        <v>640101</v>
      </c>
      <c r="D26" s="1127" t="s">
        <v>580</v>
      </c>
      <c r="E26" s="1128">
        <v>14343</v>
      </c>
      <c r="F26" s="1128">
        <v>14773</v>
      </c>
      <c r="H26" s="980"/>
      <c r="I26" s="980"/>
      <c r="J26" s="981"/>
      <c r="K26" s="981"/>
    </row>
    <row r="27" spans="2:11">
      <c r="B27" s="531"/>
      <c r="C27" s="1126">
        <v>571901</v>
      </c>
      <c r="D27" s="1127" t="s">
        <v>581</v>
      </c>
      <c r="E27" s="1128">
        <v>12455</v>
      </c>
      <c r="F27" s="1128">
        <v>12852</v>
      </c>
      <c r="H27" s="980"/>
      <c r="I27" s="980"/>
      <c r="J27" s="981"/>
      <c r="K27" s="981"/>
    </row>
    <row r="28" spans="2:11">
      <c r="B28" s="531"/>
      <c r="C28" s="1126">
        <v>131601</v>
      </c>
      <c r="D28" s="1127" t="s">
        <v>582</v>
      </c>
      <c r="E28" s="1128">
        <v>14853</v>
      </c>
      <c r="F28" s="1128">
        <v>15654</v>
      </c>
      <c r="H28" s="980"/>
      <c r="I28" s="980"/>
      <c r="J28" s="981"/>
      <c r="K28" s="981"/>
    </row>
    <row r="29" spans="2:11">
      <c r="B29" s="531"/>
      <c r="C29" s="1126">
        <v>670201</v>
      </c>
      <c r="D29" s="1127" t="s">
        <v>583</v>
      </c>
      <c r="E29" s="1128">
        <v>10774</v>
      </c>
      <c r="F29" s="1128">
        <v>10943</v>
      </c>
      <c r="H29" s="980"/>
      <c r="I29" s="980"/>
      <c r="J29" s="981"/>
      <c r="K29" s="981"/>
    </row>
    <row r="30" spans="2:11">
      <c r="B30" s="531"/>
      <c r="C30" s="1129" t="s">
        <v>463</v>
      </c>
      <c r="D30" s="1127" t="s">
        <v>584</v>
      </c>
      <c r="E30" s="1128">
        <v>13346</v>
      </c>
      <c r="F30" s="1128">
        <v>14602</v>
      </c>
      <c r="H30" s="980"/>
      <c r="I30" s="980"/>
      <c r="J30" s="981"/>
      <c r="K30" s="981"/>
    </row>
    <row r="31" spans="2:11">
      <c r="B31" s="531"/>
      <c r="C31" s="1129" t="s">
        <v>464</v>
      </c>
      <c r="D31" s="1127" t="s">
        <v>585</v>
      </c>
      <c r="E31" s="1128">
        <v>16301</v>
      </c>
      <c r="F31" s="1128">
        <v>17255</v>
      </c>
      <c r="H31" s="980"/>
      <c r="I31" s="980"/>
      <c r="J31" s="981"/>
      <c r="K31" s="981"/>
    </row>
    <row r="32" spans="2:11">
      <c r="B32" s="531"/>
      <c r="C32" s="1126">
        <v>491302</v>
      </c>
      <c r="D32" s="1127" t="s">
        <v>586</v>
      </c>
      <c r="E32" s="1128">
        <v>12210</v>
      </c>
      <c r="F32" s="1128">
        <v>12582</v>
      </c>
      <c r="H32" s="980"/>
      <c r="I32" s="980"/>
      <c r="J32" s="981"/>
      <c r="K32" s="981"/>
    </row>
    <row r="33" spans="2:11">
      <c r="B33" s="531"/>
      <c r="C33" s="1126">
        <v>570201</v>
      </c>
      <c r="D33" s="1127" t="s">
        <v>587</v>
      </c>
      <c r="E33" s="1128">
        <v>16296</v>
      </c>
      <c r="F33" s="1128">
        <v>17002</v>
      </c>
      <c r="H33" s="980"/>
      <c r="I33" s="980"/>
      <c r="J33" s="981"/>
      <c r="K33" s="981"/>
    </row>
    <row r="34" spans="2:11">
      <c r="B34" s="531"/>
      <c r="C34" s="1126">
        <v>240101</v>
      </c>
      <c r="D34" s="1127" t="s">
        <v>588</v>
      </c>
      <c r="E34" s="1128">
        <v>13583</v>
      </c>
      <c r="F34" s="1128">
        <v>14660</v>
      </c>
      <c r="H34" s="980"/>
      <c r="I34" s="980"/>
      <c r="J34" s="981"/>
      <c r="K34" s="981"/>
    </row>
    <row r="35" spans="2:11">
      <c r="B35" s="531"/>
      <c r="C35" s="1126">
        <v>580101</v>
      </c>
      <c r="D35" s="1127" t="s">
        <v>589</v>
      </c>
      <c r="E35" s="1128">
        <v>20363</v>
      </c>
      <c r="F35" s="1128">
        <v>20996</v>
      </c>
      <c r="H35" s="980"/>
      <c r="I35" s="980"/>
      <c r="J35" s="981"/>
      <c r="K35" s="981"/>
    </row>
    <row r="36" spans="2:11">
      <c r="B36" s="531"/>
      <c r="C36" s="1129" t="s">
        <v>465</v>
      </c>
      <c r="D36" s="1127" t="s">
        <v>590</v>
      </c>
      <c r="E36" s="1128">
        <v>14438</v>
      </c>
      <c r="F36" s="1128">
        <v>15551</v>
      </c>
      <c r="H36" s="980"/>
      <c r="I36" s="980"/>
      <c r="J36" s="981"/>
      <c r="K36" s="981"/>
    </row>
    <row r="37" spans="2:11">
      <c r="B37" s="531"/>
      <c r="C37" s="1126">
        <v>280210</v>
      </c>
      <c r="D37" s="1127" t="s">
        <v>591</v>
      </c>
      <c r="E37" s="1128">
        <v>19059</v>
      </c>
      <c r="F37" s="1128">
        <v>20180</v>
      </c>
      <c r="H37" s="980"/>
      <c r="I37" s="980"/>
      <c r="J37" s="981"/>
      <c r="K37" s="981"/>
    </row>
    <row r="38" spans="2:11">
      <c r="B38" s="531"/>
      <c r="C38" s="1126">
        <v>420901</v>
      </c>
      <c r="D38" s="1127" t="s">
        <v>592</v>
      </c>
      <c r="E38" s="1128">
        <v>15138</v>
      </c>
      <c r="F38" s="1128">
        <v>16107</v>
      </c>
      <c r="H38" s="980"/>
      <c r="I38" s="980"/>
      <c r="J38" s="981"/>
      <c r="K38" s="981"/>
    </row>
    <row r="39" spans="2:11">
      <c r="B39" s="531"/>
      <c r="C39" s="1126">
        <v>521301</v>
      </c>
      <c r="D39" s="1127" t="s">
        <v>593</v>
      </c>
      <c r="E39" s="1128">
        <v>14902</v>
      </c>
      <c r="F39" s="1128">
        <v>15435</v>
      </c>
      <c r="H39" s="980"/>
      <c r="I39" s="980"/>
      <c r="J39" s="981"/>
      <c r="K39" s="981"/>
    </row>
    <row r="40" spans="2:11">
      <c r="B40" s="531"/>
      <c r="C40" s="1126">
        <v>401301</v>
      </c>
      <c r="D40" s="1127" t="s">
        <v>594</v>
      </c>
      <c r="E40" s="1128">
        <v>14375</v>
      </c>
      <c r="F40" s="1128">
        <v>14982</v>
      </c>
      <c r="H40" s="980"/>
      <c r="I40" s="980"/>
      <c r="J40" s="981"/>
      <c r="K40" s="981"/>
    </row>
    <row r="41" spans="2:11">
      <c r="B41" s="531"/>
      <c r="C41" s="1126">
        <v>180300</v>
      </c>
      <c r="D41" s="1127" t="s">
        <v>595</v>
      </c>
      <c r="E41" s="1128">
        <v>15613</v>
      </c>
      <c r="F41" s="1128">
        <v>16589</v>
      </c>
      <c r="H41" s="980"/>
      <c r="I41" s="980"/>
      <c r="J41" s="981"/>
      <c r="K41" s="981"/>
    </row>
    <row r="42" spans="2:11">
      <c r="B42" s="531"/>
      <c r="C42" s="1126">
        <v>570302</v>
      </c>
      <c r="D42" s="1127" t="s">
        <v>596</v>
      </c>
      <c r="E42" s="1128">
        <v>12025</v>
      </c>
      <c r="F42" s="1128">
        <v>13378</v>
      </c>
      <c r="H42" s="980"/>
      <c r="I42" s="980"/>
      <c r="J42" s="981"/>
      <c r="K42" s="981"/>
    </row>
    <row r="43" spans="2:11">
      <c r="B43" s="531"/>
      <c r="C43" s="1126">
        <v>580501</v>
      </c>
      <c r="D43" s="1127" t="s">
        <v>597</v>
      </c>
      <c r="E43" s="1128">
        <v>20709</v>
      </c>
      <c r="F43" s="1128">
        <v>24441</v>
      </c>
      <c r="H43" s="980"/>
      <c r="I43" s="980"/>
      <c r="J43" s="981"/>
      <c r="K43" s="981"/>
    </row>
    <row r="44" spans="2:11">
      <c r="B44" s="531"/>
      <c r="C44" s="1126">
        <v>580505</v>
      </c>
      <c r="D44" s="1127" t="s">
        <v>598</v>
      </c>
      <c r="E44" s="1128">
        <v>20460</v>
      </c>
      <c r="F44" s="1128">
        <v>20830</v>
      </c>
      <c r="H44" s="980"/>
      <c r="I44" s="980"/>
      <c r="J44" s="981"/>
      <c r="K44" s="981"/>
    </row>
    <row r="45" spans="2:11">
      <c r="B45" s="531"/>
      <c r="C45" s="1126">
        <v>130200</v>
      </c>
      <c r="D45" s="1127" t="s">
        <v>599</v>
      </c>
      <c r="E45" s="1128">
        <v>15281</v>
      </c>
      <c r="F45" s="1128">
        <v>15947</v>
      </c>
      <c r="H45" s="980"/>
      <c r="I45" s="980"/>
      <c r="J45" s="981"/>
      <c r="K45" s="981"/>
    </row>
    <row r="46" spans="2:11">
      <c r="B46" s="531"/>
      <c r="C46" s="1126">
        <v>231301</v>
      </c>
      <c r="D46" s="1127" t="s">
        <v>600</v>
      </c>
      <c r="E46" s="1128">
        <v>12590</v>
      </c>
      <c r="F46" s="1128">
        <v>13311</v>
      </c>
      <c r="H46" s="980"/>
      <c r="I46" s="980"/>
      <c r="J46" s="981"/>
      <c r="K46" s="981"/>
    </row>
    <row r="47" spans="2:11">
      <c r="B47" s="531"/>
      <c r="C47" s="1126">
        <v>660102</v>
      </c>
      <c r="D47" s="1127" t="s">
        <v>601</v>
      </c>
      <c r="E47" s="1128">
        <v>24444</v>
      </c>
      <c r="F47" s="1128">
        <v>25571</v>
      </c>
      <c r="H47" s="980"/>
      <c r="I47" s="980"/>
      <c r="J47" s="981"/>
      <c r="K47" s="981"/>
    </row>
    <row r="48" spans="2:11">
      <c r="B48" s="531"/>
      <c r="C48" s="1129" t="s">
        <v>466</v>
      </c>
      <c r="D48" s="1127" t="s">
        <v>602</v>
      </c>
      <c r="E48" s="1128">
        <v>16375</v>
      </c>
      <c r="F48" s="1128">
        <v>17569</v>
      </c>
      <c r="H48" s="980"/>
      <c r="I48" s="980"/>
      <c r="J48" s="981"/>
      <c r="K48" s="981"/>
    </row>
    <row r="49" spans="2:11">
      <c r="B49" s="531"/>
      <c r="C49" s="1129" t="s">
        <v>467</v>
      </c>
      <c r="D49" s="1127" t="s">
        <v>603</v>
      </c>
      <c r="E49" s="1128">
        <v>16814</v>
      </c>
      <c r="F49" s="1128">
        <v>18534</v>
      </c>
      <c r="H49" s="980"/>
      <c r="I49" s="980"/>
      <c r="J49" s="981"/>
      <c r="K49" s="981"/>
    </row>
    <row r="50" spans="2:11">
      <c r="B50" s="531"/>
      <c r="C50" s="1126">
        <v>220909</v>
      </c>
      <c r="D50" s="1127" t="s">
        <v>604</v>
      </c>
      <c r="E50" s="1128">
        <v>8395</v>
      </c>
      <c r="F50" s="1128">
        <v>8722</v>
      </c>
      <c r="H50" s="980"/>
      <c r="I50" s="980"/>
      <c r="J50" s="981"/>
      <c r="K50" s="981"/>
    </row>
    <row r="51" spans="2:11">
      <c r="B51" s="531"/>
      <c r="C51" s="1126">
        <v>280207</v>
      </c>
      <c r="D51" s="1127" t="s">
        <v>605</v>
      </c>
      <c r="E51" s="1128">
        <v>22939</v>
      </c>
      <c r="F51" s="1128">
        <v>23854</v>
      </c>
      <c r="H51" s="980"/>
      <c r="I51" s="980"/>
      <c r="J51" s="981"/>
      <c r="K51" s="981"/>
    </row>
    <row r="52" spans="2:11">
      <c r="B52" s="531"/>
      <c r="C52" s="1126">
        <v>280253</v>
      </c>
      <c r="D52" s="1127" t="s">
        <v>606</v>
      </c>
      <c r="E52" s="1128">
        <v>17419</v>
      </c>
      <c r="F52" s="1128">
        <v>18236</v>
      </c>
      <c r="H52" s="980"/>
      <c r="I52" s="980"/>
      <c r="J52" s="981"/>
      <c r="K52" s="981"/>
    </row>
    <row r="53" spans="2:11">
      <c r="B53" s="531"/>
      <c r="C53" s="1129" t="s">
        <v>468</v>
      </c>
      <c r="D53" s="1127" t="s">
        <v>607</v>
      </c>
      <c r="E53" s="1128">
        <v>15807</v>
      </c>
      <c r="F53" s="1128">
        <v>16544</v>
      </c>
      <c r="H53" s="980"/>
      <c r="I53" s="980"/>
      <c r="J53" s="981"/>
      <c r="K53" s="981"/>
    </row>
    <row r="54" spans="2:11">
      <c r="B54" s="531"/>
      <c r="C54" s="1126">
        <v>490101</v>
      </c>
      <c r="D54" s="1127" t="s">
        <v>608</v>
      </c>
      <c r="E54" s="1128">
        <v>16394</v>
      </c>
      <c r="F54" s="1128">
        <v>16637</v>
      </c>
      <c r="H54" s="980"/>
      <c r="I54" s="980"/>
      <c r="J54" s="981"/>
      <c r="K54" s="981"/>
    </row>
    <row r="55" spans="2:11">
      <c r="B55" s="531"/>
      <c r="C55" s="1129" t="s">
        <v>469</v>
      </c>
      <c r="D55" s="1127" t="s">
        <v>609</v>
      </c>
      <c r="E55" s="1128">
        <v>18277</v>
      </c>
      <c r="F55" s="1128">
        <v>18219</v>
      </c>
      <c r="H55" s="980"/>
      <c r="I55" s="980"/>
      <c r="J55" s="981"/>
      <c r="K55" s="981"/>
    </row>
    <row r="56" spans="2:11">
      <c r="B56" s="531"/>
      <c r="C56" s="1129" t="s">
        <v>470</v>
      </c>
      <c r="D56" s="1127" t="s">
        <v>610</v>
      </c>
      <c r="E56" s="1128">
        <v>14814</v>
      </c>
      <c r="F56" s="1128">
        <v>15530</v>
      </c>
      <c r="H56" s="980"/>
      <c r="I56" s="980"/>
      <c r="J56" s="981"/>
      <c r="K56" s="981"/>
    </row>
    <row r="57" spans="2:11">
      <c r="B57" s="531"/>
      <c r="C57" s="1126">
        <v>280521</v>
      </c>
      <c r="D57" s="1127" t="s">
        <v>611</v>
      </c>
      <c r="E57" s="1128">
        <v>20216</v>
      </c>
      <c r="F57" s="1128">
        <v>21184</v>
      </c>
      <c r="H57" s="980"/>
      <c r="I57" s="980"/>
      <c r="J57" s="981"/>
      <c r="K57" s="981"/>
    </row>
    <row r="58" spans="2:11">
      <c r="B58" s="531"/>
      <c r="C58" s="1129" t="s">
        <v>471</v>
      </c>
      <c r="D58" s="1127" t="s">
        <v>612</v>
      </c>
      <c r="E58" s="1128">
        <v>14210</v>
      </c>
      <c r="F58" s="1128">
        <v>15331</v>
      </c>
      <c r="H58" s="980"/>
      <c r="I58" s="980"/>
      <c r="J58" s="981"/>
      <c r="K58" s="981"/>
    </row>
    <row r="59" spans="2:11">
      <c r="B59" s="531"/>
      <c r="C59" s="1126">
        <v>661905</v>
      </c>
      <c r="D59" s="1127" t="s">
        <v>613</v>
      </c>
      <c r="E59" s="1128">
        <v>22901</v>
      </c>
      <c r="F59" s="1128">
        <v>24165</v>
      </c>
      <c r="H59" s="980"/>
      <c r="I59" s="980"/>
      <c r="J59" s="981"/>
      <c r="K59" s="981"/>
    </row>
    <row r="60" spans="2:11">
      <c r="B60" s="531"/>
      <c r="C60" s="1126">
        <v>430501</v>
      </c>
      <c r="D60" s="1127" t="s">
        <v>614</v>
      </c>
      <c r="E60" s="1128">
        <v>13130</v>
      </c>
      <c r="F60" s="1128">
        <v>13636</v>
      </c>
      <c r="H60" s="980"/>
      <c r="I60" s="980"/>
      <c r="J60" s="981"/>
      <c r="K60" s="981"/>
    </row>
    <row r="61" spans="2:11">
      <c r="B61" s="531"/>
      <c r="C61" s="1129" t="s">
        <v>472</v>
      </c>
      <c r="D61" s="1127" t="s">
        <v>615</v>
      </c>
      <c r="E61" s="1128">
        <v>14647</v>
      </c>
      <c r="F61" s="1128">
        <v>16198</v>
      </c>
      <c r="H61" s="980"/>
      <c r="I61" s="980"/>
      <c r="J61" s="981"/>
      <c r="K61" s="981"/>
    </row>
    <row r="62" spans="2:11">
      <c r="B62" s="531"/>
      <c r="C62" s="1126">
        <v>630101</v>
      </c>
      <c r="D62" s="1127" t="s">
        <v>616</v>
      </c>
      <c r="E62" s="1128">
        <v>22964</v>
      </c>
      <c r="F62" s="1128">
        <v>23618</v>
      </c>
      <c r="H62" s="980"/>
      <c r="I62" s="980"/>
      <c r="J62" s="981"/>
      <c r="K62" s="981"/>
    </row>
    <row r="63" spans="2:11">
      <c r="B63" s="531"/>
      <c r="C63" s="1126">
        <v>151801</v>
      </c>
      <c r="D63" s="1127" t="s">
        <v>617</v>
      </c>
      <c r="E63" s="1128">
        <v>16106</v>
      </c>
      <c r="F63" s="1128">
        <v>16220</v>
      </c>
      <c r="H63" s="980"/>
      <c r="I63" s="980"/>
      <c r="J63" s="981"/>
      <c r="K63" s="981"/>
    </row>
    <row r="64" spans="2:11">
      <c r="B64" s="531"/>
      <c r="C64" s="1126">
        <v>570401</v>
      </c>
      <c r="D64" s="1127" t="s">
        <v>618</v>
      </c>
      <c r="E64" s="1128">
        <v>15063</v>
      </c>
      <c r="F64" s="1128">
        <v>16179</v>
      </c>
      <c r="H64" s="980"/>
      <c r="I64" s="980"/>
      <c r="J64" s="981"/>
      <c r="K64" s="981"/>
    </row>
    <row r="65" spans="2:11">
      <c r="B65" s="531"/>
      <c r="C65" s="1126">
        <v>510101</v>
      </c>
      <c r="D65" s="1127" t="s">
        <v>619</v>
      </c>
      <c r="E65" s="1128">
        <v>15143</v>
      </c>
      <c r="F65" s="1128">
        <v>16070</v>
      </c>
      <c r="H65" s="980"/>
      <c r="I65" s="980"/>
      <c r="J65" s="981"/>
      <c r="K65" s="981"/>
    </row>
    <row r="66" spans="2:11">
      <c r="B66" s="531"/>
      <c r="C66" s="1126">
        <v>580512</v>
      </c>
      <c r="D66" s="1127" t="s">
        <v>620</v>
      </c>
      <c r="E66" s="1128">
        <v>20414</v>
      </c>
      <c r="F66" s="1128">
        <v>22721</v>
      </c>
      <c r="H66" s="980"/>
      <c r="I66" s="980"/>
      <c r="J66" s="981"/>
      <c r="K66" s="981"/>
    </row>
    <row r="67" spans="2:11">
      <c r="B67" s="531"/>
      <c r="C67" s="1126">
        <v>480601</v>
      </c>
      <c r="D67" s="1127" t="s">
        <v>621</v>
      </c>
      <c r="E67" s="1128">
        <v>20225</v>
      </c>
      <c r="F67" s="1128">
        <v>21499</v>
      </c>
      <c r="H67" s="980"/>
      <c r="I67" s="980"/>
      <c r="J67" s="981"/>
      <c r="K67" s="981"/>
    </row>
    <row r="68" spans="2:11">
      <c r="B68" s="531"/>
      <c r="C68" s="1126">
        <v>661402</v>
      </c>
      <c r="D68" s="1127" t="s">
        <v>622</v>
      </c>
      <c r="E68" s="1128">
        <v>26060</v>
      </c>
      <c r="F68" s="1128">
        <v>27087</v>
      </c>
      <c r="H68" s="980"/>
      <c r="I68" s="980"/>
      <c r="J68" s="981"/>
      <c r="K68" s="981"/>
    </row>
    <row r="69" spans="2:11">
      <c r="B69" s="531"/>
      <c r="C69" s="1126">
        <v>580909</v>
      </c>
      <c r="D69" s="1127" t="s">
        <v>623</v>
      </c>
      <c r="E69" s="1128">
        <v>84249</v>
      </c>
      <c r="F69" s="1128">
        <v>85942</v>
      </c>
      <c r="H69" s="980"/>
      <c r="I69" s="980"/>
      <c r="J69" s="981"/>
      <c r="K69" s="981"/>
    </row>
    <row r="70" spans="2:11">
      <c r="B70" s="531"/>
      <c r="C70" s="1126">
        <v>260101</v>
      </c>
      <c r="D70" s="1127" t="s">
        <v>624</v>
      </c>
      <c r="E70" s="1128">
        <v>16299</v>
      </c>
      <c r="F70" s="1128">
        <v>17178</v>
      </c>
      <c r="H70" s="980"/>
      <c r="I70" s="980"/>
      <c r="J70" s="981"/>
      <c r="K70" s="981"/>
    </row>
    <row r="71" spans="2:11">
      <c r="B71" s="531"/>
      <c r="C71" s="1126">
        <v>171102</v>
      </c>
      <c r="D71" s="1127" t="s">
        <v>625</v>
      </c>
      <c r="E71" s="1128">
        <v>11252</v>
      </c>
      <c r="F71" s="1128">
        <v>11889</v>
      </c>
      <c r="H71" s="980"/>
      <c r="I71" s="980"/>
      <c r="J71" s="981"/>
      <c r="K71" s="981"/>
    </row>
    <row r="72" spans="2:11">
      <c r="B72" s="531"/>
      <c r="C72" s="1126">
        <v>261801</v>
      </c>
      <c r="D72" s="1127" t="s">
        <v>626</v>
      </c>
      <c r="E72" s="1128">
        <v>13330</v>
      </c>
      <c r="F72" s="1128">
        <v>14072</v>
      </c>
      <c r="H72" s="980"/>
      <c r="I72" s="980"/>
      <c r="J72" s="981"/>
      <c r="K72" s="981"/>
    </row>
    <row r="73" spans="2:11">
      <c r="B73" s="531"/>
      <c r="C73" s="1129" t="s">
        <v>473</v>
      </c>
      <c r="D73" s="1127" t="s">
        <v>627</v>
      </c>
      <c r="E73" s="1128">
        <v>16226</v>
      </c>
      <c r="F73" s="1128">
        <v>16925</v>
      </c>
      <c r="H73" s="980"/>
      <c r="I73" s="980"/>
      <c r="J73" s="981"/>
      <c r="K73" s="981"/>
    </row>
    <row r="74" spans="2:11">
      <c r="B74" s="531"/>
      <c r="C74" s="1126">
        <v>660303</v>
      </c>
      <c r="D74" s="1127" t="s">
        <v>628</v>
      </c>
      <c r="E74" s="1128">
        <v>23317</v>
      </c>
      <c r="F74" s="1128">
        <v>24098</v>
      </c>
      <c r="H74" s="980"/>
      <c r="I74" s="980"/>
      <c r="J74" s="981"/>
      <c r="K74" s="981"/>
    </row>
    <row r="75" spans="2:11">
      <c r="B75" s="531"/>
      <c r="C75" s="1126">
        <v>250109</v>
      </c>
      <c r="D75" s="1127" t="s">
        <v>629</v>
      </c>
      <c r="E75" s="1128">
        <v>16878</v>
      </c>
      <c r="F75" s="1128">
        <v>16892</v>
      </c>
      <c r="H75" s="980"/>
      <c r="I75" s="980"/>
      <c r="J75" s="981"/>
      <c r="K75" s="981"/>
    </row>
    <row r="76" spans="2:11">
      <c r="B76" s="531"/>
      <c r="C76" s="1126">
        <v>490202</v>
      </c>
      <c r="D76" s="1127" t="s">
        <v>630</v>
      </c>
      <c r="E76" s="1128">
        <v>13312</v>
      </c>
      <c r="F76" s="1128">
        <v>14060</v>
      </c>
      <c r="H76" s="980"/>
      <c r="I76" s="980"/>
      <c r="J76" s="981"/>
      <c r="K76" s="981"/>
    </row>
    <row r="77" spans="2:11">
      <c r="B77" s="531"/>
      <c r="C77" s="1126">
        <v>161601</v>
      </c>
      <c r="D77" s="1127" t="s">
        <v>631</v>
      </c>
      <c r="E77" s="1128">
        <v>16029</v>
      </c>
      <c r="F77" s="1128">
        <v>17005</v>
      </c>
      <c r="H77" s="980"/>
      <c r="I77" s="980"/>
      <c r="J77" s="981"/>
      <c r="K77" s="981"/>
    </row>
    <row r="78" spans="2:11">
      <c r="B78" s="531"/>
      <c r="C78" s="1126">
        <v>140600</v>
      </c>
      <c r="D78" s="1127" t="s">
        <v>632</v>
      </c>
      <c r="E78" s="1128">
        <v>16140</v>
      </c>
      <c r="F78" s="1128">
        <v>17534</v>
      </c>
      <c r="H78" s="980"/>
      <c r="I78" s="980"/>
      <c r="J78" s="981"/>
      <c r="K78" s="981"/>
    </row>
    <row r="79" spans="2:11">
      <c r="B79" s="531"/>
      <c r="C79" s="1126">
        <v>520101</v>
      </c>
      <c r="D79" s="1127" t="s">
        <v>633</v>
      </c>
      <c r="E79" s="1128">
        <v>12893</v>
      </c>
      <c r="F79" s="1128">
        <v>13569</v>
      </c>
      <c r="H79" s="980"/>
      <c r="I79" s="980"/>
      <c r="J79" s="981"/>
      <c r="K79" s="981"/>
    </row>
    <row r="80" spans="2:11">
      <c r="B80" s="531"/>
      <c r="C80" s="1126">
        <v>661201</v>
      </c>
      <c r="D80" s="1127" t="s">
        <v>634</v>
      </c>
      <c r="E80" s="1128">
        <v>23286</v>
      </c>
      <c r="F80" s="1128">
        <v>24080</v>
      </c>
      <c r="H80" s="980"/>
      <c r="I80" s="980"/>
      <c r="J80" s="981"/>
      <c r="K80" s="981"/>
    </row>
    <row r="81" spans="2:11">
      <c r="B81" s="531"/>
      <c r="C81" s="1126">
        <v>180701</v>
      </c>
      <c r="D81" s="1127" t="s">
        <v>635</v>
      </c>
      <c r="E81" s="1128">
        <v>13910</v>
      </c>
      <c r="F81" s="1128">
        <v>14923</v>
      </c>
      <c r="H81" s="980"/>
      <c r="I81" s="980"/>
      <c r="J81" s="981"/>
      <c r="K81" s="981"/>
    </row>
    <row r="82" spans="2:11">
      <c r="B82" s="531"/>
      <c r="C82" s="1126">
        <v>190301</v>
      </c>
      <c r="D82" s="1127" t="s">
        <v>636</v>
      </c>
      <c r="E82" s="1128">
        <v>12023</v>
      </c>
      <c r="F82" s="1128">
        <v>12346</v>
      </c>
      <c r="H82" s="980"/>
      <c r="I82" s="980"/>
      <c r="J82" s="981"/>
      <c r="K82" s="981"/>
    </row>
    <row r="83" spans="2:11">
      <c r="B83" s="531"/>
      <c r="C83" s="1126">
        <v>240201</v>
      </c>
      <c r="D83" s="1127" t="s">
        <v>637</v>
      </c>
      <c r="E83" s="1128">
        <v>12450</v>
      </c>
      <c r="F83" s="1128">
        <v>13348</v>
      </c>
      <c r="H83" s="980"/>
      <c r="I83" s="980"/>
      <c r="J83" s="981"/>
      <c r="K83" s="981"/>
    </row>
    <row r="84" spans="2:11">
      <c r="B84" s="531"/>
      <c r="C84" s="1126">
        <v>641610</v>
      </c>
      <c r="D84" s="1127" t="s">
        <v>638</v>
      </c>
      <c r="E84" s="1128">
        <v>15260</v>
      </c>
      <c r="F84" s="1128">
        <v>15945</v>
      </c>
      <c r="H84" s="980"/>
      <c r="I84" s="980"/>
      <c r="J84" s="981"/>
      <c r="K84" s="981"/>
    </row>
    <row r="85" spans="2:11">
      <c r="B85" s="531"/>
      <c r="C85" s="1126">
        <v>410601</v>
      </c>
      <c r="D85" s="1127" t="s">
        <v>639</v>
      </c>
      <c r="E85" s="1128">
        <v>10863</v>
      </c>
      <c r="F85" s="1128">
        <v>11369</v>
      </c>
      <c r="H85" s="980"/>
      <c r="I85" s="980"/>
      <c r="J85" s="981"/>
      <c r="K85" s="981"/>
    </row>
    <row r="86" spans="2:11">
      <c r="B86" s="531"/>
      <c r="C86" s="1126">
        <v>570603</v>
      </c>
      <c r="D86" s="1127" t="s">
        <v>640</v>
      </c>
      <c r="E86" s="1128">
        <v>9621</v>
      </c>
      <c r="F86" s="1128">
        <v>10109</v>
      </c>
      <c r="H86" s="980"/>
      <c r="I86" s="980"/>
      <c r="J86" s="981"/>
      <c r="K86" s="981"/>
    </row>
    <row r="87" spans="2:11">
      <c r="B87" s="531"/>
      <c r="C87" s="1126">
        <v>270301</v>
      </c>
      <c r="D87" s="1127" t="s">
        <v>641</v>
      </c>
      <c r="E87" s="1128">
        <v>13053</v>
      </c>
      <c r="F87" s="1128">
        <v>13669</v>
      </c>
      <c r="H87" s="980"/>
      <c r="I87" s="980"/>
      <c r="J87" s="981"/>
      <c r="K87" s="981"/>
    </row>
    <row r="88" spans="2:11">
      <c r="B88" s="531"/>
      <c r="C88" s="1126">
        <v>430300</v>
      </c>
      <c r="D88" s="1127" t="s">
        <v>642</v>
      </c>
      <c r="E88" s="1128">
        <v>12335</v>
      </c>
      <c r="F88" s="1128">
        <v>12942</v>
      </c>
      <c r="H88" s="980"/>
      <c r="I88" s="980"/>
      <c r="J88" s="981"/>
      <c r="K88" s="981"/>
    </row>
    <row r="89" spans="2:11">
      <c r="B89" s="531"/>
      <c r="C89" s="1129" t="s">
        <v>474</v>
      </c>
      <c r="D89" s="1127" t="s">
        <v>643</v>
      </c>
      <c r="E89" s="1128">
        <v>14796</v>
      </c>
      <c r="F89" s="1128">
        <v>15321</v>
      </c>
      <c r="H89" s="980"/>
      <c r="I89" s="980"/>
      <c r="J89" s="981"/>
      <c r="K89" s="981"/>
    </row>
    <row r="90" spans="2:11">
      <c r="B90" s="531"/>
      <c r="C90" s="1126">
        <v>250901</v>
      </c>
      <c r="D90" s="1127" t="s">
        <v>644</v>
      </c>
      <c r="E90" s="1128">
        <v>13012</v>
      </c>
      <c r="F90" s="1128">
        <v>13817</v>
      </c>
      <c r="H90" s="980"/>
      <c r="I90" s="980"/>
      <c r="J90" s="981"/>
      <c r="K90" s="981"/>
    </row>
    <row r="91" spans="2:11">
      <c r="B91" s="531"/>
      <c r="C91" s="1126">
        <v>600301</v>
      </c>
      <c r="D91" s="1127" t="s">
        <v>645</v>
      </c>
      <c r="E91" s="1128">
        <v>15517</v>
      </c>
      <c r="F91" s="1128">
        <v>15636</v>
      </c>
      <c r="H91" s="980"/>
      <c r="I91" s="980"/>
      <c r="J91" s="981"/>
      <c r="K91" s="981"/>
    </row>
    <row r="92" spans="2:11">
      <c r="B92" s="531"/>
      <c r="C92" s="1126">
        <v>571502</v>
      </c>
      <c r="D92" s="1127" t="s">
        <v>646</v>
      </c>
      <c r="E92" s="1128">
        <v>17054</v>
      </c>
      <c r="F92" s="1128">
        <v>18207</v>
      </c>
      <c r="H92" s="980"/>
      <c r="I92" s="980"/>
      <c r="J92" s="981"/>
      <c r="K92" s="981"/>
    </row>
    <row r="93" spans="2:11">
      <c r="B93" s="531"/>
      <c r="C93" s="1126">
        <v>510201</v>
      </c>
      <c r="D93" s="1127" t="s">
        <v>647</v>
      </c>
      <c r="E93" s="1128">
        <v>15975</v>
      </c>
      <c r="F93" s="1128">
        <v>16918</v>
      </c>
      <c r="H93" s="980"/>
      <c r="I93" s="980"/>
      <c r="J93" s="981"/>
      <c r="K93" s="981"/>
    </row>
    <row r="94" spans="2:11">
      <c r="B94" s="531"/>
      <c r="C94" s="1126">
        <v>280411</v>
      </c>
      <c r="D94" s="1127" t="s">
        <v>648</v>
      </c>
      <c r="E94" s="1128">
        <v>22683</v>
      </c>
      <c r="F94" s="1128">
        <v>23196</v>
      </c>
      <c r="H94" s="980"/>
      <c r="I94" s="980"/>
      <c r="J94" s="981"/>
      <c r="K94" s="981"/>
    </row>
    <row r="95" spans="2:11">
      <c r="B95" s="531"/>
      <c r="C95" s="1126">
        <v>480102</v>
      </c>
      <c r="D95" s="1127" t="s">
        <v>649</v>
      </c>
      <c r="E95" s="1128">
        <v>18113</v>
      </c>
      <c r="F95" s="1128">
        <v>18475</v>
      </c>
      <c r="H95" s="980"/>
      <c r="I95" s="980"/>
      <c r="J95" s="981"/>
      <c r="K95" s="981"/>
    </row>
    <row r="96" spans="2:11">
      <c r="B96" s="531"/>
      <c r="C96" s="1126">
        <v>222201</v>
      </c>
      <c r="D96" s="1127" t="s">
        <v>650</v>
      </c>
      <c r="E96" s="1128">
        <v>11806</v>
      </c>
      <c r="F96" s="1128">
        <v>12641</v>
      </c>
      <c r="H96" s="980"/>
      <c r="I96" s="980"/>
      <c r="J96" s="981"/>
      <c r="K96" s="981"/>
    </row>
    <row r="97" spans="2:11">
      <c r="B97" s="531"/>
      <c r="C97" s="1129" t="s">
        <v>475</v>
      </c>
      <c r="D97" s="1127" t="s">
        <v>651</v>
      </c>
      <c r="E97" s="1128">
        <v>16339</v>
      </c>
      <c r="F97" s="1128">
        <v>17698</v>
      </c>
      <c r="H97" s="980"/>
      <c r="I97" s="980"/>
      <c r="J97" s="981"/>
      <c r="K97" s="981"/>
    </row>
    <row r="98" spans="2:11">
      <c r="B98" s="531"/>
      <c r="C98" s="1129" t="s">
        <v>476</v>
      </c>
      <c r="D98" s="1127" t="s">
        <v>652</v>
      </c>
      <c r="E98" s="1128">
        <v>13269</v>
      </c>
      <c r="F98" s="1128">
        <v>13525</v>
      </c>
      <c r="H98" s="980"/>
      <c r="I98" s="980"/>
      <c r="J98" s="981"/>
      <c r="K98" s="981"/>
    </row>
    <row r="99" spans="2:11">
      <c r="B99" s="531"/>
      <c r="C99" s="1126">
        <v>190401</v>
      </c>
      <c r="D99" s="1127" t="s">
        <v>653</v>
      </c>
      <c r="E99" s="1128">
        <v>17653</v>
      </c>
      <c r="F99" s="1128">
        <v>18251</v>
      </c>
      <c r="H99" s="980"/>
      <c r="I99" s="980"/>
      <c r="J99" s="981"/>
      <c r="K99" s="981"/>
    </row>
    <row r="100" spans="2:11">
      <c r="B100" s="531"/>
      <c r="C100" s="1129" t="s">
        <v>477</v>
      </c>
      <c r="D100" s="1127" t="s">
        <v>654</v>
      </c>
      <c r="E100" s="1128">
        <v>15234</v>
      </c>
      <c r="F100" s="1128">
        <v>16374</v>
      </c>
      <c r="H100" s="980"/>
      <c r="I100" s="980"/>
      <c r="J100" s="981"/>
      <c r="K100" s="981"/>
    </row>
    <row r="101" spans="2:11">
      <c r="B101" s="531"/>
      <c r="C101" s="1126">
        <v>250201</v>
      </c>
      <c r="D101" s="1127" t="s">
        <v>655</v>
      </c>
      <c r="E101" s="1128">
        <v>13916</v>
      </c>
      <c r="F101" s="1128">
        <v>14830</v>
      </c>
      <c r="H101" s="980"/>
      <c r="I101" s="980"/>
      <c r="J101" s="981"/>
      <c r="K101" s="981"/>
    </row>
    <row r="102" spans="2:11">
      <c r="B102" s="531"/>
      <c r="C102" s="1126">
        <v>580233</v>
      </c>
      <c r="D102" s="1127" t="s">
        <v>656</v>
      </c>
      <c r="E102" s="1128">
        <v>19020</v>
      </c>
      <c r="F102" s="1128">
        <v>20180</v>
      </c>
      <c r="H102" s="980"/>
      <c r="I102" s="980"/>
      <c r="J102" s="981"/>
      <c r="K102" s="981"/>
    </row>
    <row r="103" spans="2:11">
      <c r="B103" s="531"/>
      <c r="C103" s="1126">
        <v>580513</v>
      </c>
      <c r="D103" s="1127" t="s">
        <v>657</v>
      </c>
      <c r="E103" s="1128">
        <v>24990</v>
      </c>
      <c r="F103" s="1128">
        <v>26622</v>
      </c>
      <c r="H103" s="980"/>
      <c r="I103" s="980"/>
      <c r="J103" s="981"/>
      <c r="K103" s="981"/>
    </row>
    <row r="104" spans="2:11">
      <c r="B104" s="531"/>
      <c r="C104" s="1126">
        <v>460801</v>
      </c>
      <c r="D104" s="1127" t="s">
        <v>658</v>
      </c>
      <c r="E104" s="1128">
        <v>12269</v>
      </c>
      <c r="F104" s="1128">
        <v>12854</v>
      </c>
      <c r="H104" s="980"/>
      <c r="I104" s="980"/>
      <c r="J104" s="981"/>
      <c r="K104" s="981"/>
    </row>
    <row r="105" spans="2:11">
      <c r="B105" s="531"/>
      <c r="C105" s="1126">
        <v>212101</v>
      </c>
      <c r="D105" s="1127" t="s">
        <v>659</v>
      </c>
      <c r="E105" s="1128">
        <v>11492</v>
      </c>
      <c r="F105" s="1128">
        <v>12476</v>
      </c>
      <c r="H105" s="980"/>
      <c r="I105" s="980"/>
      <c r="J105" s="981"/>
      <c r="K105" s="981"/>
    </row>
    <row r="106" spans="2:11">
      <c r="B106" s="531"/>
      <c r="C106" s="1126">
        <v>661004</v>
      </c>
      <c r="D106" s="1127" t="s">
        <v>660</v>
      </c>
      <c r="E106" s="1128">
        <v>21379</v>
      </c>
      <c r="F106" s="1128">
        <v>21798</v>
      </c>
      <c r="H106" s="980"/>
      <c r="I106" s="980"/>
      <c r="J106" s="981"/>
      <c r="K106" s="981"/>
    </row>
    <row r="107" spans="2:11">
      <c r="B107" s="531"/>
      <c r="C107" s="1126">
        <v>120401</v>
      </c>
      <c r="D107" s="1127" t="s">
        <v>661</v>
      </c>
      <c r="E107" s="1128">
        <v>15043</v>
      </c>
      <c r="F107" s="1128">
        <v>15521</v>
      </c>
      <c r="H107" s="980"/>
      <c r="I107" s="980"/>
      <c r="J107" s="981"/>
      <c r="K107" s="981"/>
    </row>
    <row r="108" spans="2:11">
      <c r="B108" s="531"/>
      <c r="C108" s="1126">
        <v>160801</v>
      </c>
      <c r="D108" s="1127" t="s">
        <v>662</v>
      </c>
      <c r="E108" s="1128">
        <v>13469</v>
      </c>
      <c r="F108" s="1128">
        <v>14528</v>
      </c>
      <c r="H108" s="980"/>
      <c r="I108" s="980"/>
      <c r="J108" s="981"/>
      <c r="K108" s="981"/>
    </row>
    <row r="109" spans="2:11">
      <c r="B109" s="531"/>
      <c r="C109" s="1126">
        <v>101001</v>
      </c>
      <c r="D109" s="1127" t="s">
        <v>663</v>
      </c>
      <c r="E109" s="1128">
        <v>15045</v>
      </c>
      <c r="F109" s="1128">
        <v>15769</v>
      </c>
      <c r="H109" s="980"/>
      <c r="I109" s="980"/>
      <c r="J109" s="981"/>
      <c r="K109" s="981"/>
    </row>
    <row r="110" spans="2:11">
      <c r="B110" s="531"/>
      <c r="C110" s="1129" t="s">
        <v>478</v>
      </c>
      <c r="D110" s="1127" t="s">
        <v>664</v>
      </c>
      <c r="E110" s="1128">
        <v>15143</v>
      </c>
      <c r="F110" s="1128">
        <v>16009</v>
      </c>
      <c r="H110" s="980"/>
      <c r="I110" s="980"/>
      <c r="J110" s="981"/>
      <c r="K110" s="981"/>
    </row>
    <row r="111" spans="2:11">
      <c r="B111" s="531"/>
      <c r="C111" s="1129" t="s">
        <v>479</v>
      </c>
      <c r="D111" s="1127" t="s">
        <v>665</v>
      </c>
      <c r="E111" s="1128">
        <v>13335</v>
      </c>
      <c r="F111" s="1128">
        <v>14354</v>
      </c>
      <c r="H111" s="980"/>
      <c r="I111" s="980"/>
      <c r="J111" s="981"/>
      <c r="K111" s="981"/>
    </row>
    <row r="112" spans="2:11">
      <c r="B112" s="531"/>
      <c r="C112" s="1126">
        <v>140701</v>
      </c>
      <c r="D112" s="1127" t="s">
        <v>666</v>
      </c>
      <c r="E112" s="1128">
        <v>13091</v>
      </c>
      <c r="F112" s="1128">
        <v>14415</v>
      </c>
      <c r="H112" s="980"/>
      <c r="I112" s="980"/>
      <c r="J112" s="981"/>
      <c r="K112" s="981"/>
    </row>
    <row r="113" spans="2:11">
      <c r="B113" s="531"/>
      <c r="C113" s="1126">
        <v>140709</v>
      </c>
      <c r="D113" s="1127" t="s">
        <v>667</v>
      </c>
      <c r="E113" s="1128">
        <v>13791</v>
      </c>
      <c r="F113" s="1128">
        <v>14486</v>
      </c>
      <c r="H113" s="980"/>
      <c r="I113" s="980"/>
      <c r="J113" s="981"/>
      <c r="K113" s="981"/>
    </row>
    <row r="114" spans="2:11">
      <c r="B114" s="531"/>
      <c r="C114" s="1129" t="s">
        <v>480</v>
      </c>
      <c r="D114" s="1127" t="s">
        <v>668</v>
      </c>
      <c r="E114" s="1128">
        <v>12776</v>
      </c>
      <c r="F114" s="1128">
        <v>13274</v>
      </c>
      <c r="H114" s="980"/>
      <c r="I114" s="980"/>
      <c r="J114" s="981"/>
      <c r="K114" s="981"/>
    </row>
    <row r="115" spans="2:11">
      <c r="B115" s="531"/>
      <c r="C115" s="1129" t="s">
        <v>481</v>
      </c>
      <c r="D115" s="1127" t="s">
        <v>669</v>
      </c>
      <c r="E115" s="1128">
        <v>13673</v>
      </c>
      <c r="F115" s="1128">
        <v>14850</v>
      </c>
      <c r="H115" s="980"/>
      <c r="I115" s="980"/>
      <c r="J115" s="981"/>
      <c r="K115" s="981"/>
    </row>
    <row r="116" spans="2:11">
      <c r="B116" s="531"/>
      <c r="C116" s="1126">
        <v>472202</v>
      </c>
      <c r="D116" s="1127" t="s">
        <v>670</v>
      </c>
      <c r="E116" s="1128">
        <v>16434</v>
      </c>
      <c r="F116" s="1128">
        <v>17003</v>
      </c>
      <c r="H116" s="980"/>
      <c r="I116" s="980"/>
      <c r="J116" s="981"/>
      <c r="K116" s="981"/>
    </row>
    <row r="117" spans="2:11">
      <c r="B117" s="531"/>
      <c r="C117" s="1126">
        <v>440201</v>
      </c>
      <c r="D117" s="1127" t="s">
        <v>671</v>
      </c>
      <c r="E117" s="1128">
        <v>20457</v>
      </c>
      <c r="F117" s="1128">
        <v>20944</v>
      </c>
      <c r="H117" s="980"/>
      <c r="I117" s="980"/>
      <c r="J117" s="981"/>
      <c r="K117" s="981"/>
    </row>
    <row r="118" spans="2:11">
      <c r="B118" s="531"/>
      <c r="C118" s="1126">
        <v>251601</v>
      </c>
      <c r="D118" s="1127" t="s">
        <v>672</v>
      </c>
      <c r="E118" s="1128">
        <v>14560</v>
      </c>
      <c r="F118" s="1128">
        <v>15250</v>
      </c>
      <c r="H118" s="980"/>
      <c r="I118" s="980"/>
      <c r="J118" s="981"/>
      <c r="K118" s="981"/>
    </row>
    <row r="119" spans="2:11">
      <c r="B119" s="531"/>
      <c r="C119" s="1126">
        <v>261501</v>
      </c>
      <c r="D119" s="1127" t="s">
        <v>673</v>
      </c>
      <c r="E119" s="1128">
        <v>12459</v>
      </c>
      <c r="F119" s="1128">
        <v>13218</v>
      </c>
      <c r="H119" s="980"/>
      <c r="I119" s="980"/>
      <c r="J119" s="981"/>
      <c r="K119" s="981"/>
    </row>
    <row r="120" spans="2:11">
      <c r="B120" s="531"/>
      <c r="C120" s="1126">
        <v>110101</v>
      </c>
      <c r="D120" s="1127" t="s">
        <v>674</v>
      </c>
      <c r="E120" s="1128">
        <v>15131</v>
      </c>
      <c r="F120" s="1128">
        <v>15826</v>
      </c>
      <c r="H120" s="980"/>
      <c r="I120" s="980"/>
      <c r="J120" s="981"/>
      <c r="K120" s="981"/>
    </row>
    <row r="121" spans="2:11">
      <c r="B121" s="531"/>
      <c r="C121" s="1126">
        <v>140801</v>
      </c>
      <c r="D121" s="1127" t="s">
        <v>675</v>
      </c>
      <c r="E121" s="1128">
        <v>12409</v>
      </c>
      <c r="F121" s="1128">
        <v>12539</v>
      </c>
      <c r="H121" s="980"/>
      <c r="I121" s="980"/>
      <c r="J121" s="981"/>
      <c r="K121" s="981"/>
    </row>
    <row r="122" spans="2:11">
      <c r="B122" s="531"/>
      <c r="C122" s="1126">
        <v>500101</v>
      </c>
      <c r="D122" s="1127" t="s">
        <v>676</v>
      </c>
      <c r="E122" s="1128">
        <v>17382</v>
      </c>
      <c r="F122" s="1128">
        <v>18912</v>
      </c>
      <c r="H122" s="980"/>
      <c r="I122" s="980"/>
      <c r="J122" s="981"/>
      <c r="K122" s="981"/>
    </row>
    <row r="123" spans="2:11">
      <c r="B123" s="531"/>
      <c r="C123" s="1126">
        <v>140703</v>
      </c>
      <c r="D123" s="1127" t="s">
        <v>677</v>
      </c>
      <c r="E123" s="1128">
        <v>14094</v>
      </c>
      <c r="F123" s="1128">
        <v>15168</v>
      </c>
      <c r="H123" s="980"/>
      <c r="I123" s="980"/>
      <c r="J123" s="981"/>
      <c r="K123" s="981"/>
    </row>
    <row r="124" spans="2:11">
      <c r="B124" s="531"/>
      <c r="C124" s="1126">
        <v>510401</v>
      </c>
      <c r="D124" s="1127" t="s">
        <v>678</v>
      </c>
      <c r="E124" s="1128">
        <v>20131</v>
      </c>
      <c r="F124" s="1128">
        <v>21260</v>
      </c>
      <c r="H124" s="980"/>
      <c r="I124" s="980"/>
      <c r="J124" s="981"/>
      <c r="K124" s="981"/>
    </row>
    <row r="125" spans="2:11">
      <c r="B125" s="531"/>
      <c r="C125" s="1126">
        <v>411101</v>
      </c>
      <c r="D125" s="1127" t="s">
        <v>679</v>
      </c>
      <c r="E125" s="1128">
        <v>14822</v>
      </c>
      <c r="F125" s="1128">
        <v>15397</v>
      </c>
      <c r="H125" s="980"/>
      <c r="I125" s="980"/>
      <c r="J125" s="981"/>
      <c r="K125" s="981"/>
    </row>
    <row r="126" spans="2:11">
      <c r="B126" s="531"/>
      <c r="C126" s="1126">
        <v>650301</v>
      </c>
      <c r="D126" s="1127" t="s">
        <v>680</v>
      </c>
      <c r="E126" s="1128">
        <v>18162</v>
      </c>
      <c r="F126" s="1128">
        <v>18963</v>
      </c>
      <c r="H126" s="980"/>
      <c r="I126" s="980"/>
      <c r="J126" s="981"/>
      <c r="K126" s="981"/>
    </row>
    <row r="127" spans="2:11">
      <c r="B127" s="531"/>
      <c r="C127" s="1129" t="s">
        <v>482</v>
      </c>
      <c r="D127" s="1127" t="s">
        <v>681</v>
      </c>
      <c r="E127" s="1128">
        <v>17018</v>
      </c>
      <c r="F127" s="1128">
        <v>17236</v>
      </c>
      <c r="H127" s="980"/>
      <c r="I127" s="980"/>
      <c r="J127" s="981"/>
      <c r="K127" s="981"/>
    </row>
    <row r="128" spans="2:11">
      <c r="B128" s="531"/>
      <c r="C128" s="1126">
        <v>541102</v>
      </c>
      <c r="D128" s="1127" t="s">
        <v>682</v>
      </c>
      <c r="E128" s="1128">
        <v>14904</v>
      </c>
      <c r="F128" s="1128">
        <v>15637</v>
      </c>
      <c r="H128" s="980"/>
      <c r="I128" s="980"/>
      <c r="J128" s="981"/>
      <c r="K128" s="981"/>
    </row>
    <row r="129" spans="2:11">
      <c r="B129" s="531"/>
      <c r="C129" s="1129" t="s">
        <v>483</v>
      </c>
      <c r="D129" s="1127" t="s">
        <v>683</v>
      </c>
      <c r="E129" s="1128">
        <v>16030</v>
      </c>
      <c r="F129" s="1128">
        <v>17173</v>
      </c>
      <c r="H129" s="980"/>
      <c r="I129" s="980"/>
      <c r="J129" s="981"/>
      <c r="K129" s="981"/>
    </row>
    <row r="130" spans="2:11">
      <c r="B130" s="531"/>
      <c r="C130" s="1126">
        <v>580402</v>
      </c>
      <c r="D130" s="1127" t="s">
        <v>684</v>
      </c>
      <c r="E130" s="1128">
        <v>24304</v>
      </c>
      <c r="F130" s="1128">
        <v>25478</v>
      </c>
      <c r="H130" s="980"/>
      <c r="I130" s="980"/>
      <c r="J130" s="981"/>
      <c r="K130" s="981"/>
    </row>
    <row r="131" spans="2:11">
      <c r="B131" s="531"/>
      <c r="C131" s="1126">
        <v>510501</v>
      </c>
      <c r="D131" s="1127" t="s">
        <v>685</v>
      </c>
      <c r="E131" s="1128">
        <v>23797</v>
      </c>
      <c r="F131" s="1128">
        <v>24654</v>
      </c>
      <c r="H131" s="980"/>
      <c r="I131" s="980"/>
      <c r="J131" s="981"/>
      <c r="K131" s="981"/>
    </row>
    <row r="132" spans="2:11">
      <c r="B132" s="531"/>
      <c r="C132" s="1126">
        <v>580410</v>
      </c>
      <c r="D132" s="1127" t="s">
        <v>686</v>
      </c>
      <c r="E132" s="1128">
        <v>16631</v>
      </c>
      <c r="F132" s="1128">
        <v>17504</v>
      </c>
      <c r="H132" s="980"/>
      <c r="I132" s="980"/>
      <c r="J132" s="981"/>
      <c r="K132" s="981"/>
    </row>
    <row r="133" spans="2:11">
      <c r="B133" s="531"/>
      <c r="C133" s="1126">
        <v>580203</v>
      </c>
      <c r="D133" s="1127" t="s">
        <v>687</v>
      </c>
      <c r="E133" s="1128">
        <v>16959</v>
      </c>
      <c r="F133" s="1128">
        <v>17678</v>
      </c>
      <c r="H133" s="980"/>
      <c r="I133" s="980"/>
      <c r="J133" s="981"/>
      <c r="K133" s="981"/>
    </row>
    <row r="134" spans="2:11">
      <c r="B134" s="531"/>
      <c r="C134" s="1126">
        <v>580507</v>
      </c>
      <c r="D134" s="1127" t="s">
        <v>688</v>
      </c>
      <c r="E134" s="1128">
        <v>19594</v>
      </c>
      <c r="F134" s="1128">
        <v>20309</v>
      </c>
      <c r="H134" s="980"/>
      <c r="I134" s="980"/>
      <c r="J134" s="981"/>
      <c r="K134" s="981"/>
    </row>
    <row r="135" spans="2:11">
      <c r="B135" s="531"/>
      <c r="C135" s="1126">
        <v>471701</v>
      </c>
      <c r="D135" s="1127" t="s">
        <v>689</v>
      </c>
      <c r="E135" s="1128">
        <v>15720</v>
      </c>
      <c r="F135" s="1128">
        <v>16979</v>
      </c>
      <c r="H135" s="980"/>
      <c r="I135" s="980"/>
      <c r="J135" s="981"/>
      <c r="K135" s="981"/>
    </row>
    <row r="136" spans="2:11">
      <c r="B136" s="531"/>
      <c r="C136" s="1126">
        <v>230201</v>
      </c>
      <c r="D136" s="1127" t="s">
        <v>690</v>
      </c>
      <c r="E136" s="1128">
        <v>12154</v>
      </c>
      <c r="F136" s="1128">
        <v>12688</v>
      </c>
      <c r="H136" s="980"/>
      <c r="I136" s="980"/>
      <c r="J136" s="981"/>
      <c r="K136" s="981"/>
    </row>
    <row r="137" spans="2:11">
      <c r="B137" s="531"/>
      <c r="C137" s="1126">
        <v>580105</v>
      </c>
      <c r="D137" s="1127" t="s">
        <v>691</v>
      </c>
      <c r="E137" s="1128">
        <v>20788</v>
      </c>
      <c r="F137" s="1128">
        <v>22688</v>
      </c>
      <c r="H137" s="980"/>
      <c r="I137" s="980"/>
      <c r="J137" s="981"/>
      <c r="K137" s="981"/>
    </row>
    <row r="138" spans="2:11">
      <c r="B138" s="531"/>
      <c r="C138" s="1126">
        <v>520401</v>
      </c>
      <c r="D138" s="1127" t="s">
        <v>692</v>
      </c>
      <c r="E138" s="1128">
        <v>13167</v>
      </c>
      <c r="F138" s="1128">
        <v>13562</v>
      </c>
      <c r="H138" s="980"/>
      <c r="I138" s="980"/>
      <c r="J138" s="981"/>
      <c r="K138" s="981"/>
    </row>
    <row r="139" spans="2:11">
      <c r="B139" s="531"/>
      <c r="C139" s="1126">
        <v>571000</v>
      </c>
      <c r="D139" s="1127" t="s">
        <v>693</v>
      </c>
      <c r="E139" s="1128">
        <v>13183</v>
      </c>
      <c r="F139" s="1128">
        <v>13959</v>
      </c>
      <c r="H139" s="980"/>
      <c r="I139" s="980"/>
      <c r="J139" s="981"/>
      <c r="K139" s="981"/>
    </row>
    <row r="140" spans="2:11">
      <c r="B140" s="531"/>
      <c r="C140" s="1126">
        <v>440301</v>
      </c>
      <c r="D140" s="1127" t="s">
        <v>694</v>
      </c>
      <c r="E140" s="1128">
        <v>14539</v>
      </c>
      <c r="F140" s="1128">
        <v>15442</v>
      </c>
      <c r="H140" s="980"/>
      <c r="I140" s="980"/>
      <c r="J140" s="981"/>
      <c r="K140" s="981"/>
    </row>
    <row r="141" spans="2:11">
      <c r="B141" s="531"/>
      <c r="C141" s="1126">
        <v>110200</v>
      </c>
      <c r="D141" s="1127" t="s">
        <v>695</v>
      </c>
      <c r="E141" s="1128">
        <v>13403</v>
      </c>
      <c r="F141" s="1128">
        <v>14174</v>
      </c>
      <c r="H141" s="980"/>
      <c r="I141" s="980"/>
      <c r="J141" s="981"/>
      <c r="K141" s="981"/>
    </row>
    <row r="142" spans="2:11">
      <c r="B142" s="531"/>
      <c r="C142" s="1126">
        <v>190501</v>
      </c>
      <c r="D142" s="1127" t="s">
        <v>696</v>
      </c>
      <c r="E142" s="1128">
        <v>14554</v>
      </c>
      <c r="F142" s="1128">
        <v>15478</v>
      </c>
      <c r="H142" s="980"/>
      <c r="I142" s="980"/>
      <c r="J142" s="981"/>
      <c r="K142" s="981"/>
    </row>
    <row r="143" spans="2:11">
      <c r="B143" s="531"/>
      <c r="C143" s="1126">
        <v>660202</v>
      </c>
      <c r="D143" s="1127" t="s">
        <v>697</v>
      </c>
      <c r="E143" s="1128">
        <v>18439</v>
      </c>
      <c r="F143" s="1128">
        <v>19346</v>
      </c>
      <c r="H143" s="980"/>
      <c r="I143" s="980"/>
      <c r="J143" s="981"/>
      <c r="K143" s="981"/>
    </row>
    <row r="144" spans="2:11">
      <c r="B144" s="531"/>
      <c r="C144" s="1126">
        <v>150203</v>
      </c>
      <c r="D144" s="1127" t="s">
        <v>698</v>
      </c>
      <c r="E144" s="1128">
        <v>21480</v>
      </c>
      <c r="F144" s="1128">
        <v>22563</v>
      </c>
      <c r="H144" s="980"/>
      <c r="I144" s="980"/>
      <c r="J144" s="981"/>
      <c r="K144" s="981"/>
    </row>
    <row r="145" spans="2:11">
      <c r="B145" s="531"/>
      <c r="C145" s="1129" t="s">
        <v>484</v>
      </c>
      <c r="D145" s="1127" t="s">
        <v>699</v>
      </c>
      <c r="E145" s="1128">
        <v>15587</v>
      </c>
      <c r="F145" s="1128">
        <v>16581</v>
      </c>
      <c r="H145" s="980"/>
      <c r="I145" s="980"/>
      <c r="J145" s="981"/>
      <c r="K145" s="981"/>
    </row>
    <row r="146" spans="2:11">
      <c r="B146" s="531"/>
      <c r="C146" s="1126">
        <v>241001</v>
      </c>
      <c r="D146" s="1127" t="s">
        <v>700</v>
      </c>
      <c r="E146" s="1128">
        <v>14091</v>
      </c>
      <c r="F146" s="1128">
        <v>14594</v>
      </c>
      <c r="H146" s="980"/>
      <c r="I146" s="980"/>
      <c r="J146" s="981"/>
      <c r="K146" s="981"/>
    </row>
    <row r="147" spans="2:11">
      <c r="B147" s="531"/>
      <c r="C147" s="1126">
        <v>580107</v>
      </c>
      <c r="D147" s="1127" t="s">
        <v>701</v>
      </c>
      <c r="E147" s="1128">
        <v>17850</v>
      </c>
      <c r="F147" s="1128">
        <v>19126</v>
      </c>
      <c r="H147" s="980"/>
      <c r="I147" s="980"/>
      <c r="J147" s="981"/>
      <c r="K147" s="981"/>
    </row>
    <row r="148" spans="2:11">
      <c r="B148" s="531"/>
      <c r="C148" s="1126">
        <v>120501</v>
      </c>
      <c r="D148" s="1127" t="s">
        <v>702</v>
      </c>
      <c r="E148" s="1128">
        <v>16355</v>
      </c>
      <c r="F148" s="1128">
        <v>16973</v>
      </c>
      <c r="H148" s="980"/>
      <c r="I148" s="980"/>
      <c r="J148" s="981"/>
      <c r="K148" s="981"/>
    </row>
    <row r="149" spans="2:11">
      <c r="B149" s="531"/>
      <c r="C149" s="1126">
        <v>140707</v>
      </c>
      <c r="D149" s="1127" t="s">
        <v>703</v>
      </c>
      <c r="E149" s="1128">
        <v>12663</v>
      </c>
      <c r="F149" s="1128">
        <v>13615</v>
      </c>
      <c r="H149" s="980"/>
      <c r="I149" s="980"/>
      <c r="J149" s="981"/>
      <c r="K149" s="981"/>
    </row>
    <row r="150" spans="2:11">
      <c r="B150" s="531"/>
      <c r="C150" s="1129" t="s">
        <v>485</v>
      </c>
      <c r="D150" s="1127" t="s">
        <v>704</v>
      </c>
      <c r="E150" s="1128">
        <v>16081</v>
      </c>
      <c r="F150" s="1128">
        <v>17183</v>
      </c>
      <c r="H150" s="980"/>
      <c r="I150" s="980"/>
      <c r="J150" s="981"/>
      <c r="K150" s="981"/>
    </row>
    <row r="151" spans="2:11">
      <c r="B151" s="531"/>
      <c r="C151" s="1126">
        <v>250301</v>
      </c>
      <c r="D151" s="1127" t="s">
        <v>705</v>
      </c>
      <c r="E151" s="1128">
        <v>14487</v>
      </c>
      <c r="F151" s="1128">
        <v>14953</v>
      </c>
      <c r="H151" s="980"/>
      <c r="I151" s="980"/>
      <c r="J151" s="981"/>
      <c r="K151" s="981"/>
    </row>
    <row r="152" spans="2:11">
      <c r="B152" s="531"/>
      <c r="C152" s="1126">
        <v>660403</v>
      </c>
      <c r="D152" s="1127" t="s">
        <v>706</v>
      </c>
      <c r="E152" s="1128">
        <v>23675</v>
      </c>
      <c r="F152" s="1128">
        <v>24487</v>
      </c>
      <c r="H152" s="980"/>
      <c r="I152" s="980"/>
      <c r="J152" s="981"/>
      <c r="K152" s="981"/>
    </row>
    <row r="153" spans="2:11">
      <c r="B153" s="531"/>
      <c r="C153" s="1126">
        <v>211003</v>
      </c>
      <c r="D153" s="1127" t="s">
        <v>707</v>
      </c>
      <c r="E153" s="1128">
        <v>11628</v>
      </c>
      <c r="F153" s="1128">
        <v>12198</v>
      </c>
      <c r="H153" s="980"/>
      <c r="I153" s="980"/>
      <c r="J153" s="981"/>
      <c r="K153" s="981"/>
    </row>
    <row r="154" spans="2:11">
      <c r="B154" s="531"/>
      <c r="C154" s="1126">
        <v>130502</v>
      </c>
      <c r="D154" s="1127" t="s">
        <v>708</v>
      </c>
      <c r="E154" s="1128">
        <v>14918</v>
      </c>
      <c r="F154" s="1128">
        <v>16086</v>
      </c>
      <c r="H154" s="980"/>
      <c r="I154" s="980"/>
      <c r="J154" s="981"/>
      <c r="K154" s="981"/>
    </row>
    <row r="155" spans="2:11">
      <c r="B155" s="531"/>
      <c r="C155" s="1126">
        <v>120301</v>
      </c>
      <c r="D155" s="1127" t="s">
        <v>709</v>
      </c>
      <c r="E155" s="1128">
        <v>21850</v>
      </c>
      <c r="F155" s="1128">
        <v>22453</v>
      </c>
      <c r="H155" s="980"/>
      <c r="I155" s="980"/>
      <c r="J155" s="981"/>
      <c r="K155" s="981"/>
    </row>
    <row r="156" spans="2:11">
      <c r="B156" s="531"/>
      <c r="C156" s="1126">
        <v>610301</v>
      </c>
      <c r="D156" s="1127" t="s">
        <v>710</v>
      </c>
      <c r="E156" s="1128">
        <v>14512</v>
      </c>
      <c r="F156" s="1128">
        <v>15478</v>
      </c>
      <c r="H156" s="980"/>
      <c r="I156" s="980"/>
      <c r="J156" s="981"/>
      <c r="K156" s="981"/>
    </row>
    <row r="157" spans="2:11">
      <c r="B157" s="531"/>
      <c r="C157" s="1126">
        <v>530101</v>
      </c>
      <c r="D157" s="1127" t="s">
        <v>711</v>
      </c>
      <c r="E157" s="1128">
        <v>11471</v>
      </c>
      <c r="F157" s="1128">
        <v>11846</v>
      </c>
      <c r="H157" s="980"/>
      <c r="I157" s="980"/>
      <c r="J157" s="981"/>
      <c r="K157" s="981"/>
    </row>
    <row r="158" spans="2:11">
      <c r="B158" s="531"/>
      <c r="C158" s="1126">
        <v>680801</v>
      </c>
      <c r="D158" s="1127" t="s">
        <v>712</v>
      </c>
      <c r="E158" s="1128">
        <v>10960</v>
      </c>
      <c r="F158" s="1128">
        <v>11773</v>
      </c>
      <c r="H158" s="980"/>
      <c r="I158" s="980"/>
      <c r="J158" s="981"/>
      <c r="K158" s="981"/>
    </row>
    <row r="159" spans="2:11">
      <c r="B159" s="531"/>
      <c r="C159" s="1129" t="s">
        <v>486</v>
      </c>
      <c r="D159" s="1127" t="s">
        <v>713</v>
      </c>
      <c r="E159" s="1128">
        <v>17229</v>
      </c>
      <c r="F159" s="1128">
        <v>18502</v>
      </c>
      <c r="H159" s="980"/>
      <c r="I159" s="980"/>
      <c r="J159" s="981"/>
      <c r="K159" s="981"/>
    </row>
    <row r="160" spans="2:11">
      <c r="B160" s="531"/>
      <c r="C160" s="1126">
        <v>140301</v>
      </c>
      <c r="D160" s="1127" t="s">
        <v>714</v>
      </c>
      <c r="E160" s="1128">
        <v>13365</v>
      </c>
      <c r="F160" s="1128">
        <v>14081</v>
      </c>
      <c r="H160" s="980"/>
      <c r="I160" s="980"/>
      <c r="J160" s="981"/>
      <c r="K160" s="981"/>
    </row>
    <row r="161" spans="2:11">
      <c r="B161" s="531"/>
      <c r="C161" s="1126">
        <v>490301</v>
      </c>
      <c r="D161" s="1127" t="s">
        <v>715</v>
      </c>
      <c r="E161" s="1128">
        <v>15320</v>
      </c>
      <c r="F161" s="1128">
        <v>16288</v>
      </c>
      <c r="H161" s="980"/>
      <c r="I161" s="980"/>
      <c r="J161" s="981"/>
      <c r="K161" s="981"/>
    </row>
    <row r="162" spans="2:11">
      <c r="B162" s="531"/>
      <c r="C162" s="1126">
        <v>580301</v>
      </c>
      <c r="D162" s="1127" t="s">
        <v>716</v>
      </c>
      <c r="E162" s="1128">
        <v>27942</v>
      </c>
      <c r="F162" s="1128">
        <v>29496</v>
      </c>
      <c r="H162" s="980"/>
      <c r="I162" s="980"/>
      <c r="J162" s="981"/>
      <c r="K162" s="981"/>
    </row>
    <row r="163" spans="2:11">
      <c r="B163" s="531"/>
      <c r="C163" s="1126">
        <v>260801</v>
      </c>
      <c r="D163" s="1127" t="s">
        <v>717</v>
      </c>
      <c r="E163" s="1128">
        <v>15029</v>
      </c>
      <c r="F163" s="1128">
        <v>15588</v>
      </c>
      <c r="H163" s="980"/>
      <c r="I163" s="980"/>
      <c r="J163" s="981"/>
      <c r="K163" s="981"/>
    </row>
    <row r="164" spans="2:11">
      <c r="B164" s="531"/>
      <c r="C164" s="1126">
        <v>580503</v>
      </c>
      <c r="D164" s="1127" t="s">
        <v>718</v>
      </c>
      <c r="E164" s="1128">
        <v>15519</v>
      </c>
      <c r="F164" s="1128">
        <v>15868</v>
      </c>
      <c r="H164" s="980"/>
      <c r="I164" s="980"/>
      <c r="J164" s="981"/>
      <c r="K164" s="981"/>
    </row>
    <row r="165" spans="2:11">
      <c r="B165" s="531"/>
      <c r="C165" s="1126">
        <v>280203</v>
      </c>
      <c r="D165" s="1127" t="s">
        <v>719</v>
      </c>
      <c r="E165" s="1128">
        <v>19011</v>
      </c>
      <c r="F165" s="1128">
        <v>20182</v>
      </c>
      <c r="H165" s="980"/>
      <c r="I165" s="980"/>
      <c r="J165" s="981"/>
      <c r="K165" s="981"/>
    </row>
    <row r="166" spans="2:11">
      <c r="B166" s="531"/>
      <c r="C166" s="1126">
        <v>580234</v>
      </c>
      <c r="D166" s="1127" t="s">
        <v>720</v>
      </c>
      <c r="E166" s="1128">
        <v>19049</v>
      </c>
      <c r="F166" s="1128">
        <v>20139</v>
      </c>
      <c r="H166" s="980"/>
      <c r="I166" s="980"/>
      <c r="J166" s="981"/>
      <c r="K166" s="981"/>
    </row>
    <row r="167" spans="2:11">
      <c r="B167" s="531"/>
      <c r="C167" s="1126">
        <v>580917</v>
      </c>
      <c r="D167" s="1127" t="s">
        <v>721</v>
      </c>
      <c r="E167" s="1128">
        <v>24586</v>
      </c>
      <c r="F167" s="1128">
        <v>26614</v>
      </c>
      <c r="H167" s="980"/>
      <c r="I167" s="980"/>
      <c r="J167" s="981"/>
      <c r="K167" s="981"/>
    </row>
    <row r="168" spans="2:11">
      <c r="B168" s="531"/>
      <c r="C168" s="1126">
        <v>500402</v>
      </c>
      <c r="D168" s="1127" t="s">
        <v>722</v>
      </c>
      <c r="E168" s="1128">
        <v>16374</v>
      </c>
      <c r="F168" s="1128">
        <v>18810</v>
      </c>
      <c r="H168" s="980"/>
      <c r="I168" s="980"/>
      <c r="J168" s="981"/>
      <c r="K168" s="981"/>
    </row>
    <row r="169" spans="2:11">
      <c r="B169" s="531"/>
      <c r="C169" s="1126">
        <v>261313</v>
      </c>
      <c r="D169" s="1127" t="s">
        <v>723</v>
      </c>
      <c r="E169" s="1128">
        <v>15911</v>
      </c>
      <c r="F169" s="1128">
        <v>16441</v>
      </c>
      <c r="H169" s="980"/>
      <c r="I169" s="980"/>
      <c r="J169" s="981"/>
      <c r="K169" s="981"/>
    </row>
    <row r="170" spans="2:11">
      <c r="B170" s="531"/>
      <c r="C170" s="1126">
        <v>280219</v>
      </c>
      <c r="D170" s="1127" t="s">
        <v>724</v>
      </c>
      <c r="E170" s="1128">
        <v>21324</v>
      </c>
      <c r="F170" s="1128">
        <v>22397</v>
      </c>
      <c r="H170" s="980"/>
      <c r="I170" s="980"/>
      <c r="J170" s="981"/>
      <c r="K170" s="981"/>
    </row>
    <row r="171" spans="2:11">
      <c r="B171" s="531"/>
      <c r="C171" s="1126">
        <v>420401</v>
      </c>
      <c r="D171" s="1127" t="s">
        <v>725</v>
      </c>
      <c r="E171" s="1128">
        <v>17565</v>
      </c>
      <c r="F171" s="1128">
        <v>18482</v>
      </c>
      <c r="H171" s="980"/>
      <c r="I171" s="980"/>
      <c r="J171" s="981"/>
      <c r="K171" s="981"/>
    </row>
    <row r="172" spans="2:11">
      <c r="B172" s="531"/>
      <c r="C172" s="1126">
        <v>280402</v>
      </c>
      <c r="D172" s="1127" t="s">
        <v>726</v>
      </c>
      <c r="E172" s="1128">
        <v>23610</v>
      </c>
      <c r="F172" s="1128">
        <v>24512</v>
      </c>
      <c r="H172" s="980"/>
      <c r="I172" s="980"/>
      <c r="J172" s="981"/>
      <c r="K172" s="981"/>
    </row>
    <row r="173" spans="2:11">
      <c r="B173" s="531"/>
      <c r="C173" s="1126">
        <v>660301</v>
      </c>
      <c r="D173" s="1127" t="s">
        <v>727</v>
      </c>
      <c r="E173" s="1128">
        <v>22258</v>
      </c>
      <c r="F173" s="1128">
        <v>23558</v>
      </c>
      <c r="H173" s="980"/>
      <c r="I173" s="980"/>
      <c r="J173" s="981"/>
      <c r="K173" s="981"/>
    </row>
    <row r="174" spans="2:11">
      <c r="B174" s="531"/>
      <c r="C174" s="1126">
        <v>580912</v>
      </c>
      <c r="D174" s="1127" t="s">
        <v>728</v>
      </c>
      <c r="E174" s="1128">
        <v>15819</v>
      </c>
      <c r="F174" s="1128">
        <v>16517</v>
      </c>
      <c r="H174" s="980"/>
      <c r="I174" s="980"/>
      <c r="J174" s="981"/>
      <c r="K174" s="981"/>
    </row>
    <row r="175" spans="2:11">
      <c r="B175" s="531"/>
      <c r="C175" s="1126">
        <v>141201</v>
      </c>
      <c r="D175" s="1127" t="s">
        <v>729</v>
      </c>
      <c r="E175" s="1128">
        <v>13231</v>
      </c>
      <c r="F175" s="1128">
        <v>14012</v>
      </c>
      <c r="H175" s="980"/>
      <c r="I175" s="980"/>
      <c r="J175" s="981"/>
      <c r="K175" s="981"/>
    </row>
    <row r="176" spans="2:11">
      <c r="B176" s="531"/>
      <c r="C176" s="1126">
        <v>660406</v>
      </c>
      <c r="D176" s="1127" t="s">
        <v>730</v>
      </c>
      <c r="E176" s="1128">
        <v>21837</v>
      </c>
      <c r="F176" s="1128">
        <v>22796</v>
      </c>
      <c r="H176" s="980"/>
      <c r="I176" s="980"/>
      <c r="J176" s="981"/>
      <c r="K176" s="981"/>
    </row>
    <row r="177" spans="2:11">
      <c r="B177" s="531"/>
      <c r="C177" s="1126">
        <v>520601</v>
      </c>
      <c r="D177" s="1127" t="s">
        <v>731</v>
      </c>
      <c r="E177" s="1128">
        <v>22244</v>
      </c>
      <c r="F177" s="1128">
        <v>23100</v>
      </c>
      <c r="H177" s="980"/>
      <c r="I177" s="980"/>
      <c r="J177" s="981"/>
      <c r="K177" s="981"/>
    </row>
    <row r="178" spans="2:11">
      <c r="B178" s="531"/>
      <c r="C178" s="1126">
        <v>470501</v>
      </c>
      <c r="D178" s="1127" t="s">
        <v>732</v>
      </c>
      <c r="E178" s="1128">
        <v>14651</v>
      </c>
      <c r="F178" s="1128">
        <v>14759</v>
      </c>
      <c r="H178" s="980"/>
      <c r="I178" s="980"/>
      <c r="J178" s="981"/>
      <c r="K178" s="981"/>
    </row>
    <row r="179" spans="2:11">
      <c r="B179" s="531"/>
      <c r="C179" s="1126">
        <v>513102</v>
      </c>
      <c r="D179" s="1127" t="s">
        <v>733</v>
      </c>
      <c r="E179" s="1128">
        <v>14585</v>
      </c>
      <c r="F179" s="1128">
        <v>15246</v>
      </c>
      <c r="H179" s="980"/>
      <c r="I179" s="980"/>
      <c r="J179" s="981"/>
      <c r="K179" s="981"/>
    </row>
    <row r="180" spans="2:11">
      <c r="B180" s="531"/>
      <c r="C180" s="1126">
        <v>180901</v>
      </c>
      <c r="D180" s="1127" t="s">
        <v>734</v>
      </c>
      <c r="E180" s="1128">
        <v>15683</v>
      </c>
      <c r="F180" s="1128">
        <v>16169</v>
      </c>
      <c r="H180" s="980"/>
      <c r="I180" s="980"/>
      <c r="J180" s="981"/>
      <c r="K180" s="981"/>
    </row>
    <row r="181" spans="2:11">
      <c r="B181" s="531"/>
      <c r="C181" s="1126">
        <v>590801</v>
      </c>
      <c r="D181" s="1127" t="s">
        <v>735</v>
      </c>
      <c r="E181" s="1128">
        <v>11448</v>
      </c>
      <c r="F181" s="1128">
        <v>11504</v>
      </c>
      <c r="H181" s="980"/>
      <c r="I181" s="980"/>
      <c r="J181" s="981"/>
      <c r="K181" s="981"/>
    </row>
    <row r="182" spans="2:11">
      <c r="B182" s="531"/>
      <c r="C182" s="1126">
        <v>622002</v>
      </c>
      <c r="D182" s="1127" t="s">
        <v>736</v>
      </c>
      <c r="E182" s="1128">
        <v>20666</v>
      </c>
      <c r="F182" s="1128">
        <v>21912</v>
      </c>
      <c r="H182" s="980"/>
      <c r="I182" s="980"/>
      <c r="J182" s="981"/>
      <c r="K182" s="981"/>
    </row>
    <row r="183" spans="2:11">
      <c r="B183" s="531"/>
      <c r="C183" s="1129" t="s">
        <v>487</v>
      </c>
      <c r="D183" s="1127" t="s">
        <v>737</v>
      </c>
      <c r="E183" s="1128">
        <v>15430</v>
      </c>
      <c r="F183" s="1128">
        <v>16234</v>
      </c>
      <c r="H183" s="980"/>
      <c r="I183" s="980"/>
      <c r="J183" s="981"/>
      <c r="K183" s="981"/>
    </row>
    <row r="184" spans="2:11">
      <c r="B184" s="531"/>
      <c r="C184" s="1129" t="s">
        <v>488</v>
      </c>
      <c r="D184" s="1127" t="s">
        <v>738</v>
      </c>
      <c r="E184" s="1128">
        <v>13435</v>
      </c>
      <c r="F184" s="1128">
        <v>14272</v>
      </c>
      <c r="H184" s="980"/>
      <c r="I184" s="980"/>
      <c r="J184" s="981"/>
      <c r="K184" s="981"/>
    </row>
    <row r="185" spans="2:11">
      <c r="B185" s="531"/>
      <c r="C185" s="1129" t="s">
        <v>489</v>
      </c>
      <c r="D185" s="1127" t="s">
        <v>739</v>
      </c>
      <c r="E185" s="1128">
        <v>13844</v>
      </c>
      <c r="F185" s="1128">
        <v>14657</v>
      </c>
      <c r="H185" s="980"/>
      <c r="I185" s="980"/>
      <c r="J185" s="981"/>
      <c r="K185" s="981"/>
    </row>
    <row r="186" spans="2:11">
      <c r="B186" s="531"/>
      <c r="C186" s="1126">
        <v>280216</v>
      </c>
      <c r="D186" s="1127" t="s">
        <v>740</v>
      </c>
      <c r="E186" s="1128">
        <v>17367</v>
      </c>
      <c r="F186" s="1128">
        <v>18249</v>
      </c>
      <c r="H186" s="980"/>
      <c r="I186" s="980"/>
      <c r="J186" s="981"/>
      <c r="K186" s="981"/>
    </row>
    <row r="187" spans="2:11">
      <c r="B187" s="531"/>
      <c r="C187" s="1126">
        <v>660409</v>
      </c>
      <c r="D187" s="1127" t="s">
        <v>741</v>
      </c>
      <c r="E187" s="1128">
        <v>27744</v>
      </c>
      <c r="F187" s="1128">
        <v>30019</v>
      </c>
      <c r="H187" s="980"/>
      <c r="I187" s="980"/>
      <c r="J187" s="981"/>
      <c r="K187" s="981"/>
    </row>
    <row r="188" spans="2:11">
      <c r="B188" s="531"/>
      <c r="C188" s="1126">
        <v>580401</v>
      </c>
      <c r="D188" s="1127" t="s">
        <v>742</v>
      </c>
      <c r="E188" s="1128">
        <v>17220</v>
      </c>
      <c r="F188" s="1128">
        <v>18131</v>
      </c>
      <c r="H188" s="980"/>
      <c r="I188" s="980"/>
      <c r="J188" s="981"/>
      <c r="K188" s="981"/>
    </row>
    <row r="189" spans="2:11">
      <c r="B189" s="531"/>
      <c r="C189" s="1126">
        <v>420601</v>
      </c>
      <c r="D189" s="1127" t="s">
        <v>743</v>
      </c>
      <c r="E189" s="1128">
        <v>14965</v>
      </c>
      <c r="F189" s="1128">
        <v>16031</v>
      </c>
      <c r="H189" s="980"/>
      <c r="I189" s="980"/>
      <c r="J189" s="981"/>
      <c r="K189" s="981"/>
    </row>
    <row r="190" spans="2:11">
      <c r="B190" s="531"/>
      <c r="C190" s="1126">
        <v>261301</v>
      </c>
      <c r="D190" s="1127" t="s">
        <v>744</v>
      </c>
      <c r="E190" s="1128">
        <v>13382</v>
      </c>
      <c r="F190" s="1128">
        <v>14056</v>
      </c>
      <c r="H190" s="980"/>
      <c r="I190" s="980"/>
      <c r="J190" s="981"/>
      <c r="K190" s="981"/>
    </row>
    <row r="191" spans="2:11">
      <c r="B191" s="531"/>
      <c r="C191" s="1129" t="s">
        <v>490</v>
      </c>
      <c r="D191" s="1127" t="s">
        <v>745</v>
      </c>
      <c r="E191" s="1128">
        <v>12736</v>
      </c>
      <c r="F191" s="1128">
        <v>14016</v>
      </c>
      <c r="H191" s="980"/>
      <c r="I191" s="980"/>
      <c r="J191" s="981"/>
      <c r="K191" s="981"/>
    </row>
    <row r="192" spans="2:11">
      <c r="B192" s="531"/>
      <c r="C192" s="1126">
        <v>590501</v>
      </c>
      <c r="D192" s="1127" t="s">
        <v>746</v>
      </c>
      <c r="E192" s="1128">
        <v>24130</v>
      </c>
      <c r="F192" s="1128">
        <v>26162</v>
      </c>
      <c r="H192" s="980"/>
      <c r="I192" s="980"/>
      <c r="J192" s="981"/>
      <c r="K192" s="981"/>
    </row>
    <row r="193" spans="2:11">
      <c r="B193" s="531"/>
      <c r="C193" s="1126">
        <v>280522</v>
      </c>
      <c r="D193" s="1127" t="s">
        <v>747</v>
      </c>
      <c r="E193" s="1128">
        <v>21543</v>
      </c>
      <c r="F193" s="1128">
        <v>22422</v>
      </c>
      <c r="H193" s="980"/>
      <c r="I193" s="980"/>
      <c r="J193" s="981"/>
      <c r="K193" s="981"/>
    </row>
    <row r="194" spans="2:11">
      <c r="B194" s="531"/>
      <c r="C194" s="1126">
        <v>421001</v>
      </c>
      <c r="D194" s="1127" t="s">
        <v>748</v>
      </c>
      <c r="E194" s="1128">
        <v>14699</v>
      </c>
      <c r="F194" s="1128">
        <v>15363</v>
      </c>
      <c r="H194" s="980"/>
      <c r="I194" s="980"/>
      <c r="J194" s="981"/>
      <c r="K194" s="981"/>
    </row>
    <row r="195" spans="2:11">
      <c r="B195" s="531"/>
      <c r="C195" s="1129" t="s">
        <v>491</v>
      </c>
      <c r="D195" s="1127" t="s">
        <v>749</v>
      </c>
      <c r="E195" s="1128">
        <v>12288</v>
      </c>
      <c r="F195" s="1128">
        <v>13450</v>
      </c>
      <c r="H195" s="980"/>
      <c r="I195" s="980"/>
      <c r="J195" s="981"/>
      <c r="K195" s="981"/>
    </row>
    <row r="196" spans="2:11">
      <c r="B196" s="531"/>
      <c r="C196" s="1126">
        <v>580514</v>
      </c>
      <c r="D196" s="1127" t="s">
        <v>750</v>
      </c>
      <c r="E196" s="1128">
        <v>111519</v>
      </c>
      <c r="F196" s="1128">
        <v>117162</v>
      </c>
      <c r="H196" s="980"/>
      <c r="I196" s="980"/>
      <c r="J196" s="981"/>
      <c r="K196" s="981"/>
    </row>
    <row r="197" spans="2:11">
      <c r="B197" s="531"/>
      <c r="C197" s="1126">
        <v>581004</v>
      </c>
      <c r="D197" s="1127" t="s">
        <v>751</v>
      </c>
      <c r="E197" s="1127">
        <v>0</v>
      </c>
      <c r="F197" s="1127">
        <v>0</v>
      </c>
      <c r="H197" s="980"/>
      <c r="I197" s="980"/>
      <c r="J197" s="981"/>
      <c r="K197" s="981"/>
    </row>
    <row r="198" spans="2:11">
      <c r="B198" s="531"/>
      <c r="C198" s="1126">
        <v>280222</v>
      </c>
      <c r="D198" s="1127" t="s">
        <v>752</v>
      </c>
      <c r="E198" s="1128">
        <v>17472</v>
      </c>
      <c r="F198" s="1128">
        <v>18524</v>
      </c>
      <c r="H198" s="980"/>
      <c r="I198" s="980"/>
      <c r="J198" s="981"/>
      <c r="K198" s="981"/>
    </row>
    <row r="199" spans="2:11">
      <c r="B199" s="531"/>
      <c r="C199" s="1126">
        <v>442115</v>
      </c>
      <c r="D199" s="1127" t="s">
        <v>753</v>
      </c>
      <c r="E199" s="1128">
        <v>17057</v>
      </c>
      <c r="F199" s="1128">
        <v>17535</v>
      </c>
      <c r="H199" s="980"/>
      <c r="I199" s="980"/>
      <c r="J199" s="981"/>
      <c r="K199" s="981"/>
    </row>
    <row r="200" spans="2:11">
      <c r="B200" s="531"/>
      <c r="C200" s="1126">
        <v>270601</v>
      </c>
      <c r="D200" s="1127" t="s">
        <v>754</v>
      </c>
      <c r="E200" s="1128">
        <v>11956</v>
      </c>
      <c r="F200" s="1128">
        <v>12667</v>
      </c>
      <c r="H200" s="980"/>
      <c r="I200" s="980"/>
      <c r="J200" s="981"/>
      <c r="K200" s="981"/>
    </row>
    <row r="201" spans="2:11">
      <c r="B201" s="531"/>
      <c r="C201" s="1129" t="s">
        <v>492</v>
      </c>
      <c r="D201" s="1127" t="s">
        <v>755</v>
      </c>
      <c r="E201" s="1128">
        <v>15078</v>
      </c>
      <c r="F201" s="1128">
        <v>16257</v>
      </c>
      <c r="H201" s="980"/>
      <c r="I201" s="980"/>
      <c r="J201" s="981"/>
      <c r="K201" s="981"/>
    </row>
    <row r="202" spans="2:11">
      <c r="B202" s="531"/>
      <c r="C202" s="1126">
        <v>640502</v>
      </c>
      <c r="D202" s="1127" t="s">
        <v>756</v>
      </c>
      <c r="E202" s="1128">
        <v>15965</v>
      </c>
      <c r="F202" s="1128">
        <v>17419</v>
      </c>
      <c r="H202" s="980"/>
      <c r="I202" s="980"/>
      <c r="J202" s="981"/>
      <c r="K202" s="981"/>
    </row>
    <row r="203" spans="2:11">
      <c r="B203" s="531"/>
      <c r="C203" s="1126">
        <v>640601</v>
      </c>
      <c r="D203" s="1127" t="s">
        <v>757</v>
      </c>
      <c r="E203" s="1128">
        <v>21958</v>
      </c>
      <c r="F203" s="1128">
        <v>23759</v>
      </c>
      <c r="H203" s="980"/>
      <c r="I203" s="980"/>
      <c r="J203" s="981"/>
      <c r="K203" s="981"/>
    </row>
    <row r="204" spans="2:11">
      <c r="B204" s="531"/>
      <c r="C204" s="1126">
        <v>270701</v>
      </c>
      <c r="D204" s="1127" t="s">
        <v>758</v>
      </c>
      <c r="E204" s="1128">
        <v>13397</v>
      </c>
      <c r="F204" s="1128">
        <v>14640</v>
      </c>
      <c r="H204" s="980"/>
      <c r="I204" s="980"/>
      <c r="J204" s="981"/>
      <c r="K204" s="981"/>
    </row>
    <row r="205" spans="2:11">
      <c r="B205" s="531"/>
      <c r="C205" s="1126">
        <v>210402</v>
      </c>
      <c r="D205" s="1127" t="s">
        <v>759</v>
      </c>
      <c r="E205" s="1128">
        <v>12247</v>
      </c>
      <c r="F205" s="1128">
        <v>12673</v>
      </c>
      <c r="H205" s="980"/>
      <c r="I205" s="980"/>
      <c r="J205" s="981"/>
      <c r="K205" s="981"/>
    </row>
    <row r="206" spans="2:11">
      <c r="B206" s="531"/>
      <c r="C206" s="1126">
        <v>120701</v>
      </c>
      <c r="D206" s="1127" t="s">
        <v>760</v>
      </c>
      <c r="E206" s="1128">
        <v>16376</v>
      </c>
      <c r="F206" s="1128">
        <v>16635</v>
      </c>
      <c r="H206" s="980"/>
      <c r="I206" s="980"/>
      <c r="J206" s="981"/>
      <c r="K206" s="981"/>
    </row>
    <row r="207" spans="2:11">
      <c r="B207" s="531"/>
      <c r="C207" s="1126">
        <v>280217</v>
      </c>
      <c r="D207" s="1127" t="s">
        <v>761</v>
      </c>
      <c r="E207" s="1128">
        <v>17268</v>
      </c>
      <c r="F207" s="1128">
        <v>18216</v>
      </c>
      <c r="H207" s="980"/>
      <c r="I207" s="980"/>
      <c r="J207" s="981"/>
      <c r="K207" s="981"/>
    </row>
    <row r="208" spans="2:11">
      <c r="B208" s="531"/>
      <c r="C208" s="1129" t="s">
        <v>493</v>
      </c>
      <c r="D208" s="1127" t="s">
        <v>762</v>
      </c>
      <c r="E208" s="1128">
        <v>13365</v>
      </c>
      <c r="F208" s="1128">
        <v>15038</v>
      </c>
      <c r="H208" s="980"/>
      <c r="I208" s="980"/>
      <c r="J208" s="981"/>
      <c r="K208" s="981"/>
    </row>
    <row r="209" spans="2:11">
      <c r="B209" s="531"/>
      <c r="C209" s="1129" t="s">
        <v>494</v>
      </c>
      <c r="D209" s="1127" t="s">
        <v>763</v>
      </c>
      <c r="E209" s="1128">
        <v>15115</v>
      </c>
      <c r="F209" s="1128">
        <v>15818</v>
      </c>
      <c r="H209" s="980"/>
      <c r="I209" s="980"/>
      <c r="J209" s="981"/>
      <c r="K209" s="981"/>
    </row>
    <row r="210" spans="2:11">
      <c r="B210" s="531"/>
      <c r="C210" s="1126">
        <v>280209</v>
      </c>
      <c r="D210" s="1127" t="s">
        <v>764</v>
      </c>
      <c r="E210" s="1128">
        <v>19428</v>
      </c>
      <c r="F210" s="1128">
        <v>20899</v>
      </c>
      <c r="H210" s="980"/>
      <c r="I210" s="980"/>
      <c r="J210" s="981"/>
      <c r="K210" s="981"/>
    </row>
    <row r="211" spans="2:11">
      <c r="B211" s="531"/>
      <c r="C211" s="1129" t="s">
        <v>495</v>
      </c>
      <c r="D211" s="1127" t="s">
        <v>765</v>
      </c>
      <c r="E211" s="1128">
        <v>13375</v>
      </c>
      <c r="F211" s="1128">
        <v>14572</v>
      </c>
      <c r="H211" s="980"/>
      <c r="I211" s="980"/>
      <c r="J211" s="981"/>
      <c r="K211" s="981"/>
    </row>
    <row r="212" spans="2:11">
      <c r="B212" s="531"/>
      <c r="C212" s="1129" t="s">
        <v>496</v>
      </c>
      <c r="D212" s="1127" t="s">
        <v>766</v>
      </c>
      <c r="E212" s="1128">
        <v>14870</v>
      </c>
      <c r="F212" s="1128">
        <v>15713</v>
      </c>
      <c r="H212" s="980"/>
      <c r="I212" s="980"/>
      <c r="J212" s="981"/>
      <c r="K212" s="981"/>
    </row>
    <row r="213" spans="2:11">
      <c r="B213" s="531"/>
      <c r="C213" s="1126">
        <v>141604</v>
      </c>
      <c r="D213" s="1127" t="s">
        <v>767</v>
      </c>
      <c r="E213" s="1128">
        <v>11168</v>
      </c>
      <c r="F213" s="1128">
        <v>12126</v>
      </c>
      <c r="H213" s="980"/>
      <c r="I213" s="980"/>
      <c r="J213" s="981"/>
      <c r="K213" s="981"/>
    </row>
    <row r="214" spans="2:11">
      <c r="B214" s="531"/>
      <c r="C214" s="1126">
        <v>460500</v>
      </c>
      <c r="D214" s="1127" t="s">
        <v>768</v>
      </c>
      <c r="E214" s="1128">
        <v>15315</v>
      </c>
      <c r="F214" s="1128">
        <v>16439</v>
      </c>
      <c r="H214" s="980"/>
      <c r="I214" s="980"/>
      <c r="J214" s="981"/>
      <c r="K214" s="981"/>
    </row>
    <row r="215" spans="2:11">
      <c r="B215" s="531"/>
      <c r="C215" s="1126">
        <v>520701</v>
      </c>
      <c r="D215" s="1127" t="s">
        <v>769</v>
      </c>
      <c r="E215" s="1128">
        <v>12139</v>
      </c>
      <c r="F215" s="1128">
        <v>12684</v>
      </c>
      <c r="H215" s="980"/>
      <c r="I215" s="980"/>
      <c r="J215" s="981"/>
      <c r="K215" s="981"/>
    </row>
    <row r="216" spans="2:11">
      <c r="B216" s="531"/>
      <c r="C216" s="1126">
        <v>650902</v>
      </c>
      <c r="D216" s="1127" t="s">
        <v>770</v>
      </c>
      <c r="E216" s="1128">
        <v>13171</v>
      </c>
      <c r="F216" s="1128">
        <v>13932</v>
      </c>
      <c r="H216" s="980"/>
      <c r="I216" s="980"/>
      <c r="J216" s="981"/>
      <c r="K216" s="981"/>
    </row>
    <row r="217" spans="2:11">
      <c r="B217" s="531"/>
      <c r="C217" s="1126">
        <v>280218</v>
      </c>
      <c r="D217" s="1127" t="s">
        <v>771</v>
      </c>
      <c r="E217" s="1128">
        <v>20271</v>
      </c>
      <c r="F217" s="1128">
        <v>20859</v>
      </c>
      <c r="H217" s="980"/>
      <c r="I217" s="980"/>
      <c r="J217" s="981"/>
      <c r="K217" s="981"/>
    </row>
    <row r="218" spans="2:11">
      <c r="B218" s="531"/>
      <c r="C218" s="1126">
        <v>480404</v>
      </c>
      <c r="D218" s="1127" t="s">
        <v>772</v>
      </c>
      <c r="E218" s="1128">
        <v>20752</v>
      </c>
      <c r="F218" s="1128">
        <v>20879</v>
      </c>
      <c r="H218" s="980"/>
      <c r="I218" s="980"/>
      <c r="J218" s="981"/>
      <c r="K218" s="981"/>
    </row>
    <row r="219" spans="2:11">
      <c r="B219" s="531"/>
      <c r="C219" s="1126">
        <v>260401</v>
      </c>
      <c r="D219" s="1127" t="s">
        <v>773</v>
      </c>
      <c r="E219" s="1128">
        <v>13560</v>
      </c>
      <c r="F219" s="1128">
        <v>14181</v>
      </c>
      <c r="H219" s="980"/>
      <c r="I219" s="980"/>
      <c r="J219" s="981"/>
      <c r="K219" s="981"/>
    </row>
    <row r="220" spans="2:11">
      <c r="B220" s="531"/>
      <c r="C220" s="1126">
        <v>220401</v>
      </c>
      <c r="D220" s="1127" t="s">
        <v>774</v>
      </c>
      <c r="E220" s="1128">
        <v>11767</v>
      </c>
      <c r="F220" s="1128">
        <v>12628</v>
      </c>
      <c r="H220" s="980"/>
      <c r="I220" s="980"/>
      <c r="J220" s="981"/>
      <c r="K220" s="981"/>
    </row>
    <row r="221" spans="2:11">
      <c r="B221" s="531"/>
      <c r="C221" s="1129" t="s">
        <v>497</v>
      </c>
      <c r="D221" s="1127" t="s">
        <v>775</v>
      </c>
      <c r="E221" s="1128">
        <v>15132</v>
      </c>
      <c r="F221" s="1128">
        <v>15858</v>
      </c>
      <c r="H221" s="980"/>
      <c r="I221" s="980"/>
      <c r="J221" s="981"/>
      <c r="K221" s="981"/>
    </row>
    <row r="222" spans="2:11">
      <c r="B222" s="531"/>
      <c r="C222" s="1126">
        <v>240401</v>
      </c>
      <c r="D222" s="1127" t="s">
        <v>776</v>
      </c>
      <c r="E222" s="1128">
        <v>15441</v>
      </c>
      <c r="F222" s="1128">
        <v>16786</v>
      </c>
      <c r="H222" s="980"/>
      <c r="I222" s="980"/>
      <c r="J222" s="981"/>
      <c r="K222" s="981"/>
    </row>
    <row r="223" spans="2:11">
      <c r="B223" s="531"/>
      <c r="C223" s="1126">
        <v>430700</v>
      </c>
      <c r="D223" s="1127" t="s">
        <v>777</v>
      </c>
      <c r="E223" s="1128">
        <v>16425</v>
      </c>
      <c r="F223" s="1128">
        <v>17261</v>
      </c>
      <c r="H223" s="980"/>
      <c r="I223" s="980"/>
      <c r="J223" s="981"/>
      <c r="K223" s="981"/>
    </row>
    <row r="224" spans="2:11">
      <c r="B224" s="531"/>
      <c r="C224" s="1126">
        <v>100902</v>
      </c>
      <c r="D224" s="1127" t="s">
        <v>778</v>
      </c>
      <c r="E224" s="1128">
        <v>16520</v>
      </c>
      <c r="F224" s="1128">
        <v>17087</v>
      </c>
      <c r="H224" s="980"/>
      <c r="I224" s="980"/>
      <c r="J224" s="981"/>
      <c r="K224" s="981"/>
    </row>
    <row r="225" spans="2:11">
      <c r="B225" s="531"/>
      <c r="C225" s="1126">
        <v>470202</v>
      </c>
      <c r="D225" s="1127" t="s">
        <v>779</v>
      </c>
      <c r="E225" s="1128">
        <v>16022</v>
      </c>
      <c r="F225" s="1128">
        <v>16945</v>
      </c>
      <c r="H225" s="980"/>
      <c r="I225" s="980"/>
      <c r="J225" s="981"/>
      <c r="K225" s="981"/>
    </row>
    <row r="226" spans="2:11">
      <c r="B226" s="531"/>
      <c r="C226" s="1126">
        <v>540801</v>
      </c>
      <c r="D226" s="1127" t="s">
        <v>780</v>
      </c>
      <c r="E226" s="1128">
        <v>16585</v>
      </c>
      <c r="F226" s="1128">
        <v>17636</v>
      </c>
      <c r="H226" s="980"/>
      <c r="I226" s="980"/>
      <c r="J226" s="981"/>
      <c r="K226" s="981"/>
    </row>
    <row r="227" spans="2:11">
      <c r="B227" s="531"/>
      <c r="C227" s="1126">
        <v>280100</v>
      </c>
      <c r="D227" s="1127" t="s">
        <v>781</v>
      </c>
      <c r="E227" s="1128">
        <v>23531</v>
      </c>
      <c r="F227" s="1128">
        <v>24411</v>
      </c>
      <c r="H227" s="980"/>
      <c r="I227" s="980"/>
      <c r="J227" s="981"/>
      <c r="K227" s="981"/>
    </row>
    <row r="228" spans="2:11">
      <c r="B228" s="531"/>
      <c r="C228" s="1126">
        <v>630300</v>
      </c>
      <c r="D228" s="1127" t="s">
        <v>782</v>
      </c>
      <c r="E228" s="1128">
        <v>14345</v>
      </c>
      <c r="F228" s="1128">
        <v>15345</v>
      </c>
      <c r="H228" s="980"/>
      <c r="I228" s="980"/>
      <c r="J228" s="981"/>
      <c r="K228" s="981"/>
    </row>
    <row r="229" spans="2:11">
      <c r="B229" s="531"/>
      <c r="C229" s="1126">
        <v>170500</v>
      </c>
      <c r="D229" s="1127" t="s">
        <v>783</v>
      </c>
      <c r="E229" s="1128">
        <v>12283</v>
      </c>
      <c r="F229" s="1128">
        <v>13056</v>
      </c>
      <c r="H229" s="980"/>
      <c r="I229" s="980"/>
      <c r="J229" s="981"/>
      <c r="K229" s="981"/>
    </row>
    <row r="230" spans="2:11">
      <c r="B230" s="531"/>
      <c r="C230" s="1126">
        <v>440601</v>
      </c>
      <c r="D230" s="1127" t="s">
        <v>784</v>
      </c>
      <c r="E230" s="1128">
        <v>19874</v>
      </c>
      <c r="F230" s="1128">
        <v>21019</v>
      </c>
      <c r="H230" s="980"/>
      <c r="I230" s="980"/>
      <c r="J230" s="981"/>
      <c r="K230" s="981"/>
    </row>
    <row r="231" spans="2:11">
      <c r="B231" s="531"/>
      <c r="C231" s="1126">
        <v>511101</v>
      </c>
      <c r="D231" s="1127" t="s">
        <v>785</v>
      </c>
      <c r="E231" s="1128">
        <v>12533</v>
      </c>
      <c r="F231" s="1128">
        <v>13407</v>
      </c>
      <c r="H231" s="980"/>
      <c r="I231" s="980"/>
      <c r="J231" s="981"/>
      <c r="K231" s="981"/>
    </row>
    <row r="232" spans="2:11">
      <c r="B232" s="531"/>
      <c r="C232" s="1129" t="s">
        <v>499</v>
      </c>
      <c r="D232" s="1127" t="s">
        <v>786</v>
      </c>
      <c r="E232" s="1128">
        <v>13716</v>
      </c>
      <c r="F232" s="1128">
        <v>14337</v>
      </c>
      <c r="H232" s="980"/>
      <c r="I232" s="980"/>
      <c r="J232" s="981"/>
      <c r="K232" s="981"/>
    </row>
    <row r="233" spans="2:11">
      <c r="B233" s="531"/>
      <c r="C233" s="1126">
        <v>141501</v>
      </c>
      <c r="D233" s="1127" t="s">
        <v>787</v>
      </c>
      <c r="E233" s="1128">
        <v>12624</v>
      </c>
      <c r="F233" s="1128">
        <v>13304</v>
      </c>
      <c r="H233" s="980"/>
      <c r="I233" s="980"/>
      <c r="J233" s="981"/>
      <c r="K233" s="981"/>
    </row>
    <row r="234" spans="2:11">
      <c r="B234" s="531"/>
      <c r="C234" s="1126">
        <v>640701</v>
      </c>
      <c r="D234" s="1127" t="s">
        <v>788</v>
      </c>
      <c r="E234" s="1128">
        <v>12706</v>
      </c>
      <c r="F234" s="1128">
        <v>13181</v>
      </c>
      <c r="H234" s="980"/>
      <c r="I234" s="980"/>
      <c r="J234" s="981"/>
      <c r="K234" s="981"/>
    </row>
    <row r="235" spans="2:11">
      <c r="B235" s="531"/>
      <c r="C235" s="1126">
        <v>280407</v>
      </c>
      <c r="D235" s="1127" t="s">
        <v>789</v>
      </c>
      <c r="E235" s="1128">
        <v>25545</v>
      </c>
      <c r="F235" s="1128">
        <v>26646</v>
      </c>
      <c r="H235" s="980"/>
      <c r="I235" s="980"/>
      <c r="J235" s="981"/>
      <c r="K235" s="981"/>
    </row>
    <row r="236" spans="2:11">
      <c r="B236" s="531"/>
      <c r="C236" s="1126">
        <v>260501</v>
      </c>
      <c r="D236" s="1127" t="s">
        <v>790</v>
      </c>
      <c r="E236" s="1128">
        <v>14401</v>
      </c>
      <c r="F236" s="1128">
        <v>15946</v>
      </c>
      <c r="H236" s="980"/>
      <c r="I236" s="980"/>
      <c r="J236" s="981"/>
      <c r="K236" s="981"/>
    </row>
    <row r="237" spans="2:11">
      <c r="B237" s="531"/>
      <c r="C237" s="1129" t="s">
        <v>500</v>
      </c>
      <c r="D237" s="1127" t="s">
        <v>791</v>
      </c>
      <c r="E237" s="1128">
        <v>17692</v>
      </c>
      <c r="F237" s="1128">
        <v>18076</v>
      </c>
      <c r="H237" s="980"/>
      <c r="I237" s="980"/>
      <c r="J237" s="981"/>
      <c r="K237" s="981"/>
    </row>
    <row r="238" spans="2:11">
      <c r="B238" s="531"/>
      <c r="C238" s="1126">
        <v>660407</v>
      </c>
      <c r="D238" s="1127" t="s">
        <v>792</v>
      </c>
      <c r="E238" s="1128">
        <v>24625</v>
      </c>
      <c r="F238" s="1128">
        <v>25366</v>
      </c>
      <c r="H238" s="980"/>
      <c r="I238" s="980"/>
      <c r="J238" s="981"/>
      <c r="K238" s="981"/>
    </row>
    <row r="239" spans="2:11">
      <c r="B239" s="531"/>
      <c r="C239" s="1129" t="s">
        <v>501</v>
      </c>
      <c r="D239" s="1127" t="s">
        <v>793</v>
      </c>
      <c r="E239" s="1128">
        <v>14157</v>
      </c>
      <c r="F239" s="1128">
        <v>14988</v>
      </c>
      <c r="H239" s="980"/>
      <c r="I239" s="980"/>
      <c r="J239" s="981"/>
      <c r="K239" s="981"/>
    </row>
    <row r="240" spans="2:11">
      <c r="B240" s="531"/>
      <c r="C240" s="1126">
        <v>581010</v>
      </c>
      <c r="D240" s="1127" t="s">
        <v>794</v>
      </c>
      <c r="E240" s="1128">
        <v>22495</v>
      </c>
      <c r="F240" s="1128">
        <v>24603</v>
      </c>
      <c r="H240" s="980"/>
      <c r="I240" s="980"/>
      <c r="J240" s="981"/>
      <c r="K240" s="981"/>
    </row>
    <row r="241" spans="2:11">
      <c r="B241" s="531"/>
      <c r="C241" s="1126">
        <v>190701</v>
      </c>
      <c r="D241" s="1127" t="s">
        <v>795</v>
      </c>
      <c r="E241" s="1128">
        <v>16447</v>
      </c>
      <c r="F241" s="1128">
        <v>17406</v>
      </c>
      <c r="H241" s="980"/>
      <c r="I241" s="980"/>
      <c r="J241" s="981"/>
      <c r="K241" s="981"/>
    </row>
    <row r="242" spans="2:11">
      <c r="B242" s="531"/>
      <c r="C242" s="1126">
        <v>640801</v>
      </c>
      <c r="D242" s="1127" t="s">
        <v>796</v>
      </c>
      <c r="E242" s="1128">
        <v>15059</v>
      </c>
      <c r="F242" s="1128">
        <v>15779</v>
      </c>
      <c r="H242" s="980"/>
      <c r="I242" s="980"/>
      <c r="J242" s="981"/>
      <c r="K242" s="981"/>
    </row>
    <row r="243" spans="2:11">
      <c r="B243" s="531"/>
      <c r="C243" s="1126">
        <v>442111</v>
      </c>
      <c r="D243" s="1127" t="s">
        <v>797</v>
      </c>
      <c r="E243" s="1128">
        <v>20181</v>
      </c>
      <c r="F243" s="1128">
        <v>20601</v>
      </c>
      <c r="H243" s="980"/>
      <c r="I243" s="980"/>
      <c r="J243" s="981"/>
      <c r="K243" s="981"/>
    </row>
    <row r="244" spans="2:11">
      <c r="B244" s="531"/>
      <c r="C244" s="1126">
        <v>610501</v>
      </c>
      <c r="D244" s="1127" t="s">
        <v>798</v>
      </c>
      <c r="E244" s="1128">
        <v>13852</v>
      </c>
      <c r="F244" s="1128">
        <v>14777</v>
      </c>
      <c r="H244" s="980"/>
      <c r="I244" s="980"/>
      <c r="J244" s="981"/>
      <c r="K244" s="981"/>
    </row>
    <row r="245" spans="2:11">
      <c r="B245" s="531"/>
      <c r="C245" s="1129" t="s">
        <v>502</v>
      </c>
      <c r="D245" s="1127" t="s">
        <v>799</v>
      </c>
      <c r="E245" s="1128">
        <v>14792</v>
      </c>
      <c r="F245" s="1128">
        <v>15524</v>
      </c>
      <c r="H245" s="980"/>
      <c r="I245" s="980"/>
      <c r="J245" s="981"/>
      <c r="K245" s="981"/>
    </row>
    <row r="246" spans="2:11">
      <c r="B246" s="531"/>
      <c r="C246" s="1126">
        <v>630801</v>
      </c>
      <c r="D246" s="1127" t="s">
        <v>800</v>
      </c>
      <c r="E246" s="1128">
        <v>16868</v>
      </c>
      <c r="F246" s="1128">
        <v>17541</v>
      </c>
      <c r="H246" s="980"/>
      <c r="I246" s="980"/>
      <c r="J246" s="981"/>
      <c r="K246" s="981"/>
    </row>
    <row r="247" spans="2:11">
      <c r="B247" s="531"/>
      <c r="C247" s="1126">
        <v>480401</v>
      </c>
      <c r="D247" s="1127" t="s">
        <v>801</v>
      </c>
      <c r="E247" s="1128">
        <v>14764</v>
      </c>
      <c r="F247" s="1128">
        <v>15603</v>
      </c>
      <c r="H247" s="980"/>
      <c r="I247" s="980"/>
      <c r="J247" s="981"/>
      <c r="K247" s="981"/>
    </row>
    <row r="248" spans="2:11">
      <c r="B248" s="531"/>
      <c r="C248" s="1126">
        <v>580405</v>
      </c>
      <c r="D248" s="1127" t="s">
        <v>802</v>
      </c>
      <c r="E248" s="1128">
        <v>17585</v>
      </c>
      <c r="F248" s="1128">
        <v>18322</v>
      </c>
      <c r="H248" s="980"/>
      <c r="I248" s="980"/>
      <c r="J248" s="981"/>
      <c r="K248" s="981"/>
    </row>
    <row r="249" spans="2:11">
      <c r="B249" s="531"/>
      <c r="C249" s="1126">
        <v>141601</v>
      </c>
      <c r="D249" s="1127" t="s">
        <v>803</v>
      </c>
      <c r="E249" s="1128">
        <v>13820</v>
      </c>
      <c r="F249" s="1128">
        <v>14181</v>
      </c>
      <c r="H249" s="980"/>
      <c r="I249" s="980"/>
      <c r="J249" s="981"/>
      <c r="K249" s="981"/>
    </row>
    <row r="250" spans="2:11">
      <c r="B250" s="531"/>
      <c r="C250" s="1126">
        <v>250701</v>
      </c>
      <c r="D250" s="1127" t="s">
        <v>804</v>
      </c>
      <c r="E250" s="1128">
        <v>16416</v>
      </c>
      <c r="F250" s="1128">
        <v>17286</v>
      </c>
      <c r="H250" s="980"/>
      <c r="I250" s="980"/>
      <c r="J250" s="981"/>
      <c r="K250" s="981"/>
    </row>
    <row r="251" spans="2:11">
      <c r="B251" s="531"/>
      <c r="C251" s="1126">
        <v>511201</v>
      </c>
      <c r="D251" s="1127" t="s">
        <v>805</v>
      </c>
      <c r="E251" s="1128">
        <v>17985</v>
      </c>
      <c r="F251" s="1128">
        <v>18922</v>
      </c>
      <c r="H251" s="980"/>
      <c r="I251" s="980"/>
      <c r="J251" s="981"/>
      <c r="K251" s="981"/>
    </row>
    <row r="252" spans="2:11">
      <c r="B252" s="531"/>
      <c r="C252" s="1126">
        <v>572901</v>
      </c>
      <c r="D252" s="1127" t="s">
        <v>806</v>
      </c>
      <c r="E252" s="1128">
        <v>18587</v>
      </c>
      <c r="F252" s="1128">
        <v>19016</v>
      </c>
      <c r="H252" s="980"/>
      <c r="I252" s="980"/>
      <c r="J252" s="981"/>
      <c r="K252" s="981"/>
    </row>
    <row r="253" spans="2:11">
      <c r="B253" s="531"/>
      <c r="C253" s="1126">
        <v>580905</v>
      </c>
      <c r="D253" s="1127" t="s">
        <v>807</v>
      </c>
      <c r="E253" s="1128">
        <v>20224</v>
      </c>
      <c r="F253" s="1128">
        <v>21553</v>
      </c>
      <c r="H253" s="980"/>
      <c r="I253" s="980"/>
      <c r="J253" s="981"/>
      <c r="K253" s="981"/>
    </row>
    <row r="254" spans="2:11">
      <c r="B254" s="531"/>
      <c r="C254" s="1126">
        <v>120906</v>
      </c>
      <c r="D254" s="1127" t="s">
        <v>808</v>
      </c>
      <c r="E254" s="1128">
        <v>14574</v>
      </c>
      <c r="F254" s="1128">
        <v>14714</v>
      </c>
      <c r="H254" s="980"/>
      <c r="I254" s="980"/>
      <c r="J254" s="981"/>
      <c r="K254" s="981"/>
    </row>
    <row r="255" spans="2:11">
      <c r="B255" s="531"/>
      <c r="C255" s="1126">
        <v>460701</v>
      </c>
      <c r="D255" s="1127" t="s">
        <v>809</v>
      </c>
      <c r="E255" s="1128">
        <v>12425</v>
      </c>
      <c r="F255" s="1128">
        <v>13303</v>
      </c>
      <c r="H255" s="980"/>
      <c r="I255" s="980"/>
      <c r="J255" s="981"/>
      <c r="K255" s="981"/>
    </row>
    <row r="256" spans="2:11">
      <c r="B256" s="531"/>
      <c r="C256" s="1126">
        <v>580406</v>
      </c>
      <c r="D256" s="1127" t="s">
        <v>810</v>
      </c>
      <c r="E256" s="1128">
        <v>17123</v>
      </c>
      <c r="F256" s="1128">
        <v>17991</v>
      </c>
      <c r="H256" s="980"/>
      <c r="I256" s="980"/>
      <c r="J256" s="981"/>
      <c r="K256" s="981"/>
    </row>
    <row r="257" spans="2:11">
      <c r="B257" s="531"/>
      <c r="C257" s="1129" t="s">
        <v>503</v>
      </c>
      <c r="D257" s="1127" t="s">
        <v>811</v>
      </c>
      <c r="E257" s="1128">
        <v>10457</v>
      </c>
      <c r="F257" s="1128">
        <v>10878</v>
      </c>
      <c r="H257" s="980"/>
      <c r="I257" s="980"/>
      <c r="J257" s="981"/>
      <c r="K257" s="981"/>
    </row>
    <row r="258" spans="2:11">
      <c r="B258" s="531"/>
      <c r="C258" s="1126">
        <v>660501</v>
      </c>
      <c r="D258" s="1127" t="s">
        <v>812</v>
      </c>
      <c r="E258" s="1128">
        <v>26896</v>
      </c>
      <c r="F258" s="1128">
        <v>27813</v>
      </c>
      <c r="H258" s="980"/>
      <c r="I258" s="980"/>
      <c r="J258" s="981"/>
      <c r="K258" s="981"/>
    </row>
    <row r="259" spans="2:11">
      <c r="B259" s="531"/>
      <c r="C259" s="1126">
        <v>230301</v>
      </c>
      <c r="D259" s="1127" t="s">
        <v>813</v>
      </c>
      <c r="E259" s="1128">
        <v>17863</v>
      </c>
      <c r="F259" s="1128">
        <v>18413</v>
      </c>
      <c r="H259" s="980"/>
      <c r="I259" s="980"/>
      <c r="J259" s="981"/>
      <c r="K259" s="981"/>
    </row>
    <row r="260" spans="2:11">
      <c r="B260" s="531"/>
      <c r="C260" s="1126">
        <v>641001</v>
      </c>
      <c r="D260" s="1127" t="s">
        <v>814</v>
      </c>
      <c r="E260" s="1128">
        <v>12159</v>
      </c>
      <c r="F260" s="1128">
        <v>13173</v>
      </c>
      <c r="H260" s="980"/>
      <c r="I260" s="980"/>
      <c r="J260" s="981"/>
      <c r="K260" s="981"/>
    </row>
    <row r="261" spans="2:11">
      <c r="B261" s="531"/>
      <c r="C261" s="1126">
        <v>660404</v>
      </c>
      <c r="D261" s="1127" t="s">
        <v>815</v>
      </c>
      <c r="E261" s="1128">
        <v>24936</v>
      </c>
      <c r="F261" s="1128">
        <v>25961</v>
      </c>
      <c r="H261" s="980"/>
      <c r="I261" s="980"/>
      <c r="J261" s="981"/>
      <c r="K261" s="981"/>
    </row>
    <row r="262" spans="2:11">
      <c r="B262" s="531"/>
      <c r="C262" s="1126">
        <v>580506</v>
      </c>
      <c r="D262" s="1127" t="s">
        <v>816</v>
      </c>
      <c r="E262" s="1128">
        <v>20995</v>
      </c>
      <c r="F262" s="1128">
        <v>22062</v>
      </c>
      <c r="H262" s="980"/>
      <c r="I262" s="980"/>
      <c r="J262" s="981"/>
      <c r="K262" s="981"/>
    </row>
    <row r="263" spans="2:11">
      <c r="B263" s="531"/>
      <c r="C263" s="1126">
        <v>280201</v>
      </c>
      <c r="D263" s="1127" t="s">
        <v>817</v>
      </c>
      <c r="E263" s="1128">
        <v>28486</v>
      </c>
      <c r="F263" s="1128">
        <v>30617</v>
      </c>
      <c r="H263" s="980"/>
      <c r="I263" s="980"/>
      <c r="J263" s="981"/>
      <c r="K263" s="981"/>
    </row>
    <row r="264" spans="2:11">
      <c r="B264" s="531"/>
      <c r="C264" s="1126">
        <v>660203</v>
      </c>
      <c r="D264" s="1127" t="s">
        <v>818</v>
      </c>
      <c r="E264" s="1128">
        <v>21337</v>
      </c>
      <c r="F264" s="1128">
        <v>22163</v>
      </c>
      <c r="H264" s="980"/>
      <c r="I264" s="980"/>
      <c r="J264" s="981"/>
      <c r="K264" s="981"/>
    </row>
    <row r="265" spans="2:11">
      <c r="B265" s="531"/>
      <c r="C265" s="1126">
        <v>210601</v>
      </c>
      <c r="D265" s="1127" t="s">
        <v>819</v>
      </c>
      <c r="E265" s="1128">
        <v>13054</v>
      </c>
      <c r="F265" s="1128">
        <v>13952</v>
      </c>
      <c r="H265" s="980"/>
      <c r="I265" s="980"/>
      <c r="J265" s="981"/>
      <c r="K265" s="981"/>
    </row>
    <row r="266" spans="2:11">
      <c r="B266" s="531"/>
      <c r="C266" s="1126">
        <v>511301</v>
      </c>
      <c r="D266" s="1127" t="s">
        <v>820</v>
      </c>
      <c r="E266" s="1128">
        <v>17057</v>
      </c>
      <c r="F266" s="1128">
        <v>18016</v>
      </c>
      <c r="H266" s="980"/>
      <c r="I266" s="980"/>
      <c r="J266" s="981"/>
      <c r="K266" s="981"/>
    </row>
    <row r="267" spans="2:11">
      <c r="B267" s="531"/>
      <c r="C267" s="1126">
        <v>280409</v>
      </c>
      <c r="D267" s="1127" t="s">
        <v>821</v>
      </c>
      <c r="E267" s="1128">
        <v>19581</v>
      </c>
      <c r="F267" s="1128">
        <v>22373</v>
      </c>
      <c r="H267" s="980"/>
      <c r="I267" s="980"/>
      <c r="J267" s="981"/>
      <c r="K267" s="981"/>
    </row>
    <row r="268" spans="2:11">
      <c r="B268" s="531"/>
      <c r="C268" s="1126">
        <v>512404</v>
      </c>
      <c r="D268" s="1127" t="s">
        <v>822</v>
      </c>
      <c r="E268" s="1128">
        <v>13850</v>
      </c>
      <c r="F268" s="1128">
        <v>15973</v>
      </c>
      <c r="H268" s="980"/>
      <c r="I268" s="980"/>
      <c r="J268" s="981"/>
      <c r="K268" s="981"/>
    </row>
    <row r="269" spans="2:11">
      <c r="B269" s="531"/>
      <c r="C269" s="1126">
        <v>280214</v>
      </c>
      <c r="D269" s="1127" t="s">
        <v>823</v>
      </c>
      <c r="E269" s="1128">
        <v>25365</v>
      </c>
      <c r="F269" s="1128">
        <v>26466</v>
      </c>
      <c r="H269" s="980"/>
      <c r="I269" s="980"/>
      <c r="J269" s="981"/>
      <c r="K269" s="981"/>
    </row>
    <row r="270" spans="2:11">
      <c r="B270" s="531"/>
      <c r="C270" s="1126">
        <v>280517</v>
      </c>
      <c r="D270" s="1127" t="s">
        <v>824</v>
      </c>
      <c r="E270" s="1128">
        <v>19800</v>
      </c>
      <c r="F270" s="1128">
        <v>20917</v>
      </c>
      <c r="H270" s="980"/>
      <c r="I270" s="980"/>
      <c r="J270" s="981"/>
      <c r="K270" s="981"/>
    </row>
    <row r="271" spans="2:11">
      <c r="B271" s="531"/>
      <c r="C271" s="1126">
        <v>620803</v>
      </c>
      <c r="D271" s="1127" t="s">
        <v>825</v>
      </c>
      <c r="E271" s="1128">
        <v>15853</v>
      </c>
      <c r="F271" s="1128">
        <v>16570</v>
      </c>
      <c r="H271" s="980"/>
      <c r="I271" s="980"/>
      <c r="J271" s="981"/>
      <c r="K271" s="981"/>
    </row>
    <row r="272" spans="2:11">
      <c r="B272" s="531"/>
      <c r="C272" s="1126">
        <v>440901</v>
      </c>
      <c r="D272" s="1127" t="s">
        <v>826</v>
      </c>
      <c r="E272" s="1128">
        <v>19663</v>
      </c>
      <c r="F272" s="1128">
        <v>20687</v>
      </c>
      <c r="H272" s="980"/>
      <c r="I272" s="980"/>
      <c r="J272" s="981"/>
      <c r="K272" s="981"/>
    </row>
    <row r="273" spans="2:11">
      <c r="B273" s="531"/>
      <c r="C273" s="1126">
        <v>261101</v>
      </c>
      <c r="D273" s="1127" t="s">
        <v>827</v>
      </c>
      <c r="E273" s="1128">
        <v>12981</v>
      </c>
      <c r="F273" s="1128">
        <v>13749</v>
      </c>
      <c r="H273" s="980"/>
      <c r="I273" s="980"/>
      <c r="J273" s="981"/>
      <c r="K273" s="981"/>
    </row>
    <row r="274" spans="2:11">
      <c r="B274" s="531"/>
      <c r="C274" s="1129" t="s">
        <v>504</v>
      </c>
      <c r="D274" s="1127" t="s">
        <v>828</v>
      </c>
      <c r="E274" s="1128">
        <v>13806</v>
      </c>
      <c r="F274" s="1128">
        <v>14568</v>
      </c>
      <c r="H274" s="980"/>
      <c r="I274" s="980"/>
      <c r="J274" s="981"/>
      <c r="K274" s="981"/>
    </row>
    <row r="275" spans="2:11">
      <c r="B275" s="531"/>
      <c r="C275" s="1126">
        <v>141701</v>
      </c>
      <c r="D275" s="1127" t="s">
        <v>829</v>
      </c>
      <c r="E275" s="1128">
        <v>13163</v>
      </c>
      <c r="F275" s="1128">
        <v>13520</v>
      </c>
      <c r="H275" s="980"/>
      <c r="I275" s="980"/>
      <c r="J275" s="981"/>
      <c r="K275" s="981"/>
    </row>
    <row r="276" spans="2:11">
      <c r="B276" s="531"/>
      <c r="C276" s="1126">
        <v>412201</v>
      </c>
      <c r="D276" s="1127" t="s">
        <v>830</v>
      </c>
      <c r="E276" s="1128">
        <v>14121</v>
      </c>
      <c r="F276" s="1128">
        <v>14800</v>
      </c>
      <c r="H276" s="980"/>
      <c r="I276" s="980"/>
      <c r="J276" s="981"/>
      <c r="K276" s="981"/>
    </row>
    <row r="277" spans="2:11">
      <c r="B277" s="531"/>
      <c r="C277" s="1126">
        <v>450704</v>
      </c>
      <c r="D277" s="1127" t="s">
        <v>831</v>
      </c>
      <c r="E277" s="1128">
        <v>11883</v>
      </c>
      <c r="F277" s="1128">
        <v>12237</v>
      </c>
      <c r="H277" s="980"/>
      <c r="I277" s="980"/>
      <c r="J277" s="981"/>
      <c r="K277" s="981"/>
    </row>
    <row r="278" spans="2:11">
      <c r="B278" s="531"/>
      <c r="C278" s="1126">
        <v>110701</v>
      </c>
      <c r="D278" s="1127" t="s">
        <v>832</v>
      </c>
      <c r="E278" s="1128">
        <v>14460</v>
      </c>
      <c r="F278" s="1128">
        <v>15245</v>
      </c>
      <c r="H278" s="980"/>
      <c r="I278" s="980"/>
      <c r="J278" s="981"/>
      <c r="K278" s="981"/>
    </row>
    <row r="279" spans="2:11">
      <c r="B279" s="531"/>
      <c r="C279" s="1126">
        <v>431401</v>
      </c>
      <c r="D279" s="1127" t="s">
        <v>833</v>
      </c>
      <c r="E279" s="1128">
        <v>14424</v>
      </c>
      <c r="F279" s="1128">
        <v>14939</v>
      </c>
      <c r="H279" s="980"/>
      <c r="I279" s="980"/>
      <c r="J279" s="981"/>
      <c r="K279" s="981"/>
    </row>
    <row r="280" spans="2:11">
      <c r="B280" s="531"/>
      <c r="C280" s="1126">
        <v>260901</v>
      </c>
      <c r="D280" s="1127" t="s">
        <v>834</v>
      </c>
      <c r="E280" s="1128">
        <v>13067</v>
      </c>
      <c r="F280" s="1128">
        <v>13584</v>
      </c>
      <c r="H280" s="980"/>
      <c r="I280" s="980"/>
      <c r="J280" s="981"/>
      <c r="K280" s="981"/>
    </row>
    <row r="281" spans="2:11">
      <c r="B281" s="531"/>
      <c r="C281" s="1126">
        <v>491401</v>
      </c>
      <c r="D281" s="1127" t="s">
        <v>835</v>
      </c>
      <c r="E281" s="1128">
        <v>13606</v>
      </c>
      <c r="F281" s="1128">
        <v>13826</v>
      </c>
      <c r="H281" s="980"/>
      <c r="I281" s="980"/>
      <c r="J281" s="981"/>
      <c r="K281" s="981"/>
    </row>
    <row r="282" spans="2:11">
      <c r="B282" s="531"/>
      <c r="C282" s="1126">
        <v>490501</v>
      </c>
      <c r="D282" s="1127" t="s">
        <v>836</v>
      </c>
      <c r="E282" s="1128">
        <v>16022</v>
      </c>
      <c r="F282" s="1128">
        <v>16894</v>
      </c>
      <c r="H282" s="980"/>
      <c r="I282" s="980"/>
      <c r="J282" s="981"/>
      <c r="K282" s="981"/>
    </row>
    <row r="283" spans="2:11">
      <c r="B283" s="531"/>
      <c r="C283" s="1126">
        <v>571800</v>
      </c>
      <c r="D283" s="1127" t="s">
        <v>837</v>
      </c>
      <c r="E283" s="1128">
        <v>9272</v>
      </c>
      <c r="F283" s="1128">
        <v>9883</v>
      </c>
      <c r="H283" s="980"/>
      <c r="I283" s="980"/>
      <c r="J283" s="981"/>
      <c r="K283" s="981"/>
    </row>
    <row r="284" spans="2:11">
      <c r="B284" s="531"/>
      <c r="C284" s="1129" t="s">
        <v>505</v>
      </c>
      <c r="D284" s="1127" t="s">
        <v>838</v>
      </c>
      <c r="E284" s="1128">
        <v>14641</v>
      </c>
      <c r="F284" s="1128">
        <v>15376</v>
      </c>
      <c r="H284" s="980"/>
      <c r="I284" s="980"/>
      <c r="J284" s="981"/>
      <c r="K284" s="981"/>
    </row>
    <row r="285" spans="2:11">
      <c r="B285" s="531"/>
      <c r="C285" s="1126">
        <v>101300</v>
      </c>
      <c r="D285" s="1127" t="s">
        <v>839</v>
      </c>
      <c r="E285" s="1128">
        <v>16862</v>
      </c>
      <c r="F285" s="1128">
        <v>17127</v>
      </c>
      <c r="H285" s="980"/>
      <c r="I285" s="980"/>
      <c r="J285" s="981"/>
      <c r="K285" s="981"/>
    </row>
    <row r="286" spans="2:11">
      <c r="B286" s="531"/>
      <c r="C286" s="1126">
        <v>641301</v>
      </c>
      <c r="D286" s="1127" t="s">
        <v>840</v>
      </c>
      <c r="E286" s="1128">
        <v>11926</v>
      </c>
      <c r="F286" s="1128">
        <v>12823</v>
      </c>
      <c r="H286" s="980"/>
      <c r="I286" s="980"/>
      <c r="J286" s="981"/>
      <c r="K286" s="981"/>
    </row>
    <row r="287" spans="2:11">
      <c r="B287" s="531"/>
      <c r="C287" s="1126">
        <v>190901</v>
      </c>
      <c r="D287" s="1127" t="s">
        <v>841</v>
      </c>
      <c r="E287" s="1128">
        <v>18147</v>
      </c>
      <c r="F287" s="1128">
        <v>18759</v>
      </c>
      <c r="H287" s="980"/>
      <c r="I287" s="980"/>
      <c r="J287" s="981"/>
      <c r="K287" s="981"/>
    </row>
    <row r="288" spans="2:11">
      <c r="B288" s="531"/>
      <c r="C288" s="1126">
        <v>580403</v>
      </c>
      <c r="D288" s="1127" t="s">
        <v>842</v>
      </c>
      <c r="E288" s="1128">
        <v>21168</v>
      </c>
      <c r="F288" s="1128">
        <v>22032</v>
      </c>
      <c r="H288" s="980"/>
      <c r="I288" s="980"/>
      <c r="J288" s="981"/>
      <c r="K288" s="981"/>
    </row>
    <row r="289" spans="2:11">
      <c r="B289" s="531"/>
      <c r="C289" s="1126">
        <v>130801</v>
      </c>
      <c r="D289" s="1127" t="s">
        <v>843</v>
      </c>
      <c r="E289" s="1128">
        <v>15585</v>
      </c>
      <c r="F289" s="1128">
        <v>16525</v>
      </c>
      <c r="H289" s="980"/>
      <c r="I289" s="980"/>
      <c r="J289" s="981"/>
      <c r="K289" s="981"/>
    </row>
    <row r="290" spans="2:11">
      <c r="B290" s="531"/>
      <c r="C290" s="1126">
        <v>101401</v>
      </c>
      <c r="D290" s="1127" t="s">
        <v>844</v>
      </c>
      <c r="E290" s="1128">
        <v>13688</v>
      </c>
      <c r="F290" s="1128">
        <v>14407</v>
      </c>
      <c r="H290" s="980"/>
      <c r="I290" s="980"/>
      <c r="J290" s="981"/>
      <c r="K290" s="981"/>
    </row>
    <row r="291" spans="2:11">
      <c r="B291" s="531"/>
      <c r="C291" s="1126">
        <v>200401</v>
      </c>
      <c r="D291" s="1127" t="s">
        <v>845</v>
      </c>
      <c r="E291" s="1128">
        <v>25948</v>
      </c>
      <c r="F291" s="1128">
        <v>27302</v>
      </c>
      <c r="H291" s="980"/>
      <c r="I291" s="980"/>
      <c r="J291" s="981"/>
      <c r="K291" s="981"/>
    </row>
    <row r="292" spans="2:11">
      <c r="B292" s="531"/>
      <c r="C292" s="1126">
        <v>220301</v>
      </c>
      <c r="D292" s="1127" t="s">
        <v>846</v>
      </c>
      <c r="E292" s="1128">
        <v>8660</v>
      </c>
      <c r="F292" s="1128">
        <v>9336</v>
      </c>
      <c r="H292" s="980"/>
      <c r="I292" s="980"/>
      <c r="J292" s="981"/>
      <c r="K292" s="981"/>
    </row>
    <row r="293" spans="2:11">
      <c r="B293" s="531"/>
      <c r="C293" s="1126">
        <v>200501</v>
      </c>
      <c r="D293" s="1127" t="s">
        <v>847</v>
      </c>
      <c r="E293" s="1127">
        <v>0</v>
      </c>
      <c r="F293" s="1127">
        <v>0</v>
      </c>
      <c r="H293" s="980"/>
      <c r="I293" s="980"/>
      <c r="J293" s="981"/>
      <c r="K293" s="981"/>
    </row>
    <row r="294" spans="2:11">
      <c r="B294" s="531"/>
      <c r="C294" s="1126">
        <v>141301</v>
      </c>
      <c r="D294" s="1127" t="s">
        <v>848</v>
      </c>
      <c r="E294" s="1128">
        <v>15622</v>
      </c>
      <c r="F294" s="1128">
        <v>16173</v>
      </c>
      <c r="H294" s="980"/>
      <c r="I294" s="980"/>
      <c r="J294" s="981"/>
      <c r="K294" s="981"/>
    </row>
    <row r="295" spans="2:11">
      <c r="B295" s="531"/>
      <c r="C295" s="1126">
        <v>660402</v>
      </c>
      <c r="D295" s="1127" t="s">
        <v>849</v>
      </c>
      <c r="E295" s="1128">
        <v>24900</v>
      </c>
      <c r="F295" s="1128">
        <v>26583</v>
      </c>
      <c r="H295" s="980"/>
      <c r="I295" s="980"/>
      <c r="J295" s="981"/>
      <c r="K295" s="981"/>
    </row>
    <row r="296" spans="2:11">
      <c r="B296" s="531"/>
      <c r="C296" s="1126">
        <v>280231</v>
      </c>
      <c r="D296" s="1127" t="s">
        <v>850</v>
      </c>
      <c r="E296" s="1128">
        <v>29636</v>
      </c>
      <c r="F296" s="1128">
        <v>30801</v>
      </c>
      <c r="H296" s="980"/>
      <c r="I296" s="980"/>
      <c r="J296" s="981"/>
      <c r="K296" s="981"/>
    </row>
    <row r="297" spans="2:11">
      <c r="B297" s="531"/>
      <c r="C297" s="1126">
        <v>280226</v>
      </c>
      <c r="D297" s="1127" t="s">
        <v>851</v>
      </c>
      <c r="E297" s="1128">
        <v>18135</v>
      </c>
      <c r="F297" s="1128">
        <v>18958</v>
      </c>
      <c r="H297" s="980"/>
      <c r="I297" s="980"/>
      <c r="J297" s="981"/>
      <c r="K297" s="981"/>
    </row>
    <row r="298" spans="2:11">
      <c r="B298" s="531"/>
      <c r="C298" s="1126">
        <v>580502</v>
      </c>
      <c r="D298" s="1127" t="s">
        <v>852</v>
      </c>
      <c r="E298" s="1128">
        <v>17960</v>
      </c>
      <c r="F298" s="1128">
        <v>18872</v>
      </c>
      <c r="H298" s="980"/>
      <c r="I298" s="980"/>
      <c r="J298" s="981"/>
      <c r="K298" s="981"/>
    </row>
    <row r="299" spans="2:11">
      <c r="B299" s="531"/>
      <c r="C299" s="1126">
        <v>610600</v>
      </c>
      <c r="D299" s="1127" t="s">
        <v>853</v>
      </c>
      <c r="E299" s="1128">
        <v>17489</v>
      </c>
      <c r="F299" s="1128">
        <v>18259</v>
      </c>
      <c r="H299" s="980"/>
      <c r="I299" s="980"/>
      <c r="J299" s="981"/>
      <c r="K299" s="981"/>
    </row>
    <row r="300" spans="2:11">
      <c r="B300" s="531"/>
      <c r="C300" s="1129" t="s">
        <v>506</v>
      </c>
      <c r="D300" s="1127" t="s">
        <v>854</v>
      </c>
      <c r="E300" s="1128">
        <v>13496</v>
      </c>
      <c r="F300" s="1128">
        <v>14488</v>
      </c>
      <c r="H300" s="980"/>
      <c r="I300" s="980"/>
      <c r="J300" s="981"/>
      <c r="K300" s="981"/>
    </row>
    <row r="301" spans="2:11">
      <c r="B301" s="531"/>
      <c r="C301" s="1126">
        <v>420411</v>
      </c>
      <c r="D301" s="1127" t="s">
        <v>855</v>
      </c>
      <c r="E301" s="1128">
        <v>13987</v>
      </c>
      <c r="F301" s="1128">
        <v>14749</v>
      </c>
      <c r="H301" s="980"/>
      <c r="I301" s="980"/>
      <c r="J301" s="981"/>
      <c r="K301" s="981"/>
    </row>
    <row r="302" spans="2:11">
      <c r="B302" s="531"/>
      <c r="C302" s="1126">
        <v>572702</v>
      </c>
      <c r="D302" s="1127" t="s">
        <v>856</v>
      </c>
      <c r="E302" s="1128">
        <v>9203</v>
      </c>
      <c r="F302" s="1128">
        <v>10122</v>
      </c>
      <c r="H302" s="980"/>
      <c r="I302" s="980"/>
      <c r="J302" s="981"/>
      <c r="K302" s="981"/>
    </row>
    <row r="303" spans="2:11">
      <c r="B303" s="531"/>
      <c r="C303" s="1126">
        <v>540901</v>
      </c>
      <c r="D303" s="1127" t="s">
        <v>857</v>
      </c>
      <c r="E303" s="1128">
        <v>15573</v>
      </c>
      <c r="F303" s="1128">
        <v>16277</v>
      </c>
      <c r="H303" s="980"/>
      <c r="I303" s="980"/>
      <c r="J303" s="981"/>
      <c r="K303" s="981"/>
    </row>
    <row r="304" spans="2:11">
      <c r="B304" s="531"/>
      <c r="C304" s="1126">
        <v>280515</v>
      </c>
      <c r="D304" s="1127" t="s">
        <v>858</v>
      </c>
      <c r="E304" s="1128">
        <v>27227</v>
      </c>
      <c r="F304" s="1128">
        <v>28520</v>
      </c>
      <c r="H304" s="980"/>
      <c r="I304" s="980"/>
      <c r="J304" s="981"/>
      <c r="K304" s="981"/>
    </row>
    <row r="305" spans="2:11">
      <c r="B305" s="531"/>
      <c r="C305" s="1126">
        <v>630601</v>
      </c>
      <c r="D305" s="1127" t="s">
        <v>859</v>
      </c>
      <c r="E305" s="1128">
        <v>20809</v>
      </c>
      <c r="F305" s="1128">
        <v>22037</v>
      </c>
      <c r="H305" s="980"/>
      <c r="I305" s="980"/>
      <c r="J305" s="981"/>
      <c r="K305" s="981"/>
    </row>
    <row r="306" spans="2:11">
      <c r="B306" s="531"/>
      <c r="C306" s="1129" t="s">
        <v>507</v>
      </c>
      <c r="D306" s="1127" t="s">
        <v>860</v>
      </c>
      <c r="E306" s="1128">
        <v>16400</v>
      </c>
      <c r="F306" s="1128">
        <v>17924</v>
      </c>
      <c r="H306" s="980"/>
      <c r="I306" s="980"/>
      <c r="J306" s="981"/>
      <c r="K306" s="981"/>
    </row>
    <row r="307" spans="2:11">
      <c r="B307" s="531"/>
      <c r="C307" s="1126">
        <v>170600</v>
      </c>
      <c r="D307" s="1127" t="s">
        <v>861</v>
      </c>
      <c r="E307" s="1128">
        <v>10205</v>
      </c>
      <c r="F307" s="1128">
        <v>11286</v>
      </c>
      <c r="H307" s="980"/>
      <c r="I307" s="980"/>
      <c r="J307" s="981"/>
      <c r="K307" s="981"/>
    </row>
    <row r="308" spans="2:11">
      <c r="B308" s="531"/>
      <c r="C308" s="1126">
        <v>420501</v>
      </c>
      <c r="D308" s="1127" t="s">
        <v>862</v>
      </c>
      <c r="E308" s="1128">
        <v>17123</v>
      </c>
      <c r="F308" s="1128">
        <v>18269</v>
      </c>
      <c r="H308" s="980"/>
      <c r="I308" s="980"/>
      <c r="J308" s="981"/>
      <c r="K308" s="981"/>
    </row>
    <row r="309" spans="2:11">
      <c r="B309" s="531"/>
      <c r="C309" s="1126">
        <v>660101</v>
      </c>
      <c r="D309" s="1127" t="s">
        <v>863</v>
      </c>
      <c r="E309" s="1128">
        <v>22451</v>
      </c>
      <c r="F309" s="1128">
        <v>23203</v>
      </c>
      <c r="H309" s="980"/>
      <c r="I309" s="980"/>
      <c r="J309" s="981"/>
      <c r="K309" s="981"/>
    </row>
    <row r="310" spans="2:11">
      <c r="B310" s="531"/>
      <c r="C310" s="1126">
        <v>150601</v>
      </c>
      <c r="D310" s="1127" t="s">
        <v>864</v>
      </c>
      <c r="E310" s="1128">
        <v>28270</v>
      </c>
      <c r="F310" s="1128">
        <v>29429</v>
      </c>
      <c r="H310" s="980"/>
      <c r="I310" s="980"/>
      <c r="J310" s="981"/>
      <c r="K310" s="981"/>
    </row>
    <row r="311" spans="2:11">
      <c r="B311" s="531"/>
      <c r="C311" s="1126">
        <v>450607</v>
      </c>
      <c r="D311" s="1127" t="s">
        <v>865</v>
      </c>
      <c r="E311" s="1128">
        <v>14606</v>
      </c>
      <c r="F311" s="1128">
        <v>16372</v>
      </c>
      <c r="H311" s="980"/>
      <c r="I311" s="980"/>
      <c r="J311" s="981"/>
      <c r="K311" s="981"/>
    </row>
    <row r="312" spans="2:11">
      <c r="B312" s="531"/>
      <c r="C312" s="1126">
        <v>142601</v>
      </c>
      <c r="D312" s="1127" t="s">
        <v>866</v>
      </c>
      <c r="E312" s="1128">
        <v>12469</v>
      </c>
      <c r="F312" s="1128">
        <v>12737</v>
      </c>
      <c r="H312" s="980"/>
      <c r="I312" s="980"/>
      <c r="J312" s="981"/>
      <c r="K312" s="981"/>
    </row>
    <row r="313" spans="2:11">
      <c r="B313" s="531"/>
      <c r="C313" s="1126">
        <v>241101</v>
      </c>
      <c r="D313" s="1127" t="s">
        <v>867</v>
      </c>
      <c r="E313" s="1128">
        <v>14654</v>
      </c>
      <c r="F313" s="1128">
        <v>15136</v>
      </c>
      <c r="H313" s="980"/>
      <c r="I313" s="980"/>
      <c r="J313" s="981"/>
      <c r="K313" s="981"/>
    </row>
    <row r="314" spans="2:11">
      <c r="B314" s="531"/>
      <c r="C314" s="1126">
        <v>580805</v>
      </c>
      <c r="D314" s="1127" t="s">
        <v>868</v>
      </c>
      <c r="E314" s="1128">
        <v>16194</v>
      </c>
      <c r="F314" s="1128">
        <v>17036</v>
      </c>
      <c r="H314" s="980"/>
      <c r="I314" s="980"/>
      <c r="J314" s="981"/>
      <c r="K314" s="981"/>
    </row>
    <row r="315" spans="2:11">
      <c r="B315" s="531"/>
      <c r="C315" s="1126">
        <v>620600</v>
      </c>
      <c r="D315" s="1127" t="s">
        <v>869</v>
      </c>
      <c r="E315" s="1128">
        <v>19662</v>
      </c>
      <c r="F315" s="1128">
        <v>21078</v>
      </c>
      <c r="H315" s="980"/>
      <c r="I315" s="980"/>
      <c r="J315" s="981"/>
      <c r="K315" s="981"/>
    </row>
    <row r="316" spans="2:11">
      <c r="B316" s="531"/>
      <c r="C316" s="1126">
        <v>441202</v>
      </c>
      <c r="D316" s="1127" t="s">
        <v>870</v>
      </c>
      <c r="E316" s="1128">
        <v>47135</v>
      </c>
      <c r="F316" s="1128">
        <v>54582</v>
      </c>
      <c r="H316" s="980"/>
      <c r="I316" s="980"/>
      <c r="J316" s="981"/>
      <c r="K316" s="981"/>
    </row>
    <row r="317" spans="2:11">
      <c r="B317" s="531"/>
      <c r="C317" s="1126">
        <v>141800</v>
      </c>
      <c r="D317" s="1127" t="s">
        <v>871</v>
      </c>
      <c r="E317" s="1128">
        <v>15553</v>
      </c>
      <c r="F317" s="1128">
        <v>18986</v>
      </c>
      <c r="H317" s="980"/>
      <c r="I317" s="980"/>
      <c r="J317" s="981"/>
      <c r="K317" s="981"/>
    </row>
    <row r="318" spans="2:11">
      <c r="B318" s="531"/>
      <c r="C318" s="1126">
        <v>221401</v>
      </c>
      <c r="D318" s="1127" t="s">
        <v>872</v>
      </c>
      <c r="E318" s="1128">
        <v>12502</v>
      </c>
      <c r="F318" s="1128">
        <v>13030</v>
      </c>
      <c r="H318" s="980"/>
      <c r="I318" s="980"/>
      <c r="J318" s="981"/>
      <c r="K318" s="981"/>
    </row>
    <row r="319" spans="2:11">
      <c r="B319" s="531"/>
      <c r="C319" s="1126">
        <v>420807</v>
      </c>
      <c r="D319" s="1127" t="s">
        <v>873</v>
      </c>
      <c r="E319" s="1128">
        <v>20452</v>
      </c>
      <c r="F319" s="1128">
        <v>21315</v>
      </c>
      <c r="H319" s="980"/>
      <c r="I319" s="980"/>
      <c r="J319" s="981"/>
      <c r="K319" s="981"/>
    </row>
    <row r="320" spans="2:11">
      <c r="B320" s="531"/>
      <c r="C320" s="1126">
        <v>630701</v>
      </c>
      <c r="D320" s="1127" t="s">
        <v>874</v>
      </c>
      <c r="E320" s="1128">
        <v>14401</v>
      </c>
      <c r="F320" s="1128">
        <v>14705</v>
      </c>
      <c r="H320" s="980"/>
      <c r="I320" s="980"/>
      <c r="J320" s="981"/>
      <c r="K320" s="981"/>
    </row>
    <row r="321" spans="2:11">
      <c r="B321" s="531"/>
      <c r="C321" s="1126">
        <v>151102</v>
      </c>
      <c r="D321" s="1127" t="s">
        <v>875</v>
      </c>
      <c r="E321" s="1128">
        <v>17948</v>
      </c>
      <c r="F321" s="1128">
        <v>19089</v>
      </c>
      <c r="H321" s="980"/>
      <c r="I321" s="980"/>
      <c r="J321" s="981"/>
      <c r="K321" s="981"/>
    </row>
    <row r="322" spans="2:11">
      <c r="B322" s="531"/>
      <c r="C322" s="1126">
        <v>200601</v>
      </c>
      <c r="D322" s="1127" t="s">
        <v>876</v>
      </c>
      <c r="E322" s="1128">
        <v>31301</v>
      </c>
      <c r="F322" s="1128">
        <v>32506</v>
      </c>
      <c r="H322" s="980"/>
      <c r="I322" s="980"/>
      <c r="J322" s="981"/>
      <c r="K322" s="981"/>
    </row>
    <row r="323" spans="2:11">
      <c r="B323" s="531"/>
      <c r="C323" s="1126">
        <v>141401</v>
      </c>
      <c r="D323" s="1127" t="s">
        <v>877</v>
      </c>
      <c r="E323" s="1128">
        <v>13790</v>
      </c>
      <c r="F323" s="1128">
        <v>14503</v>
      </c>
      <c r="H323" s="980"/>
      <c r="I323" s="980"/>
      <c r="J323" s="981"/>
      <c r="K323" s="981"/>
    </row>
    <row r="324" spans="2:11">
      <c r="B324" s="531"/>
      <c r="C324" s="1126">
        <v>662401</v>
      </c>
      <c r="D324" s="1127" t="s">
        <v>878</v>
      </c>
      <c r="E324" s="1128">
        <v>17557</v>
      </c>
      <c r="F324" s="1128">
        <v>18279</v>
      </c>
      <c r="H324" s="980"/>
      <c r="I324" s="980"/>
      <c r="J324" s="981"/>
      <c r="K324" s="981"/>
    </row>
    <row r="325" spans="2:11">
      <c r="B325" s="531"/>
      <c r="C325" s="1126">
        <v>141901</v>
      </c>
      <c r="D325" s="1127" t="s">
        <v>879</v>
      </c>
      <c r="E325" s="1128">
        <v>11591</v>
      </c>
      <c r="F325" s="1128">
        <v>12213</v>
      </c>
      <c r="H325" s="980"/>
      <c r="I325" s="980"/>
      <c r="J325" s="981"/>
      <c r="K325" s="981"/>
    </row>
    <row r="326" spans="2:11">
      <c r="B326" s="531"/>
      <c r="C326" s="1126">
        <v>610801</v>
      </c>
      <c r="D326" s="1127" t="s">
        <v>880</v>
      </c>
      <c r="E326" s="1128">
        <v>15805</v>
      </c>
      <c r="F326" s="1128">
        <v>16707</v>
      </c>
      <c r="H326" s="980"/>
      <c r="I326" s="980"/>
      <c r="J326" s="981"/>
      <c r="K326" s="981"/>
    </row>
    <row r="327" spans="2:11">
      <c r="B327" s="531"/>
      <c r="C327" s="1126">
        <v>490601</v>
      </c>
      <c r="D327" s="1127" t="s">
        <v>881</v>
      </c>
      <c r="E327" s="1128">
        <v>14839</v>
      </c>
      <c r="F327" s="1128">
        <v>16470</v>
      </c>
      <c r="H327" s="980"/>
      <c r="I327" s="980"/>
      <c r="J327" s="981"/>
      <c r="K327" s="981"/>
    </row>
    <row r="328" spans="2:11">
      <c r="B328" s="531"/>
      <c r="C328" s="1126">
        <v>470801</v>
      </c>
      <c r="D328" s="1127" t="s">
        <v>882</v>
      </c>
      <c r="E328" s="1128">
        <v>12964</v>
      </c>
      <c r="F328" s="1128">
        <v>14021</v>
      </c>
      <c r="H328" s="980"/>
      <c r="I328" s="980"/>
      <c r="J328" s="981"/>
      <c r="K328" s="981"/>
    </row>
    <row r="329" spans="2:11">
      <c r="B329" s="531"/>
      <c r="C329" s="1126">
        <v>280215</v>
      </c>
      <c r="D329" s="1127" t="s">
        <v>883</v>
      </c>
      <c r="E329" s="1128">
        <v>18438</v>
      </c>
      <c r="F329" s="1128">
        <v>19539</v>
      </c>
      <c r="H329" s="980"/>
      <c r="I329" s="980"/>
      <c r="J329" s="981"/>
      <c r="K329" s="981"/>
    </row>
    <row r="330" spans="2:11">
      <c r="B330" s="531"/>
      <c r="C330" s="1126">
        <v>181001</v>
      </c>
      <c r="D330" s="1127" t="s">
        <v>884</v>
      </c>
      <c r="E330" s="1128">
        <v>14365</v>
      </c>
      <c r="F330" s="1128">
        <v>15340</v>
      </c>
      <c r="H330" s="980"/>
      <c r="I330" s="980"/>
      <c r="J330" s="981"/>
      <c r="K330" s="981"/>
    </row>
    <row r="331" spans="2:11">
      <c r="B331" s="531"/>
      <c r="C331" s="1126">
        <v>670401</v>
      </c>
      <c r="D331" s="1127" t="s">
        <v>885</v>
      </c>
      <c r="E331" s="1128">
        <v>12745</v>
      </c>
      <c r="F331" s="1128">
        <v>13381</v>
      </c>
      <c r="H331" s="980"/>
      <c r="I331" s="980"/>
      <c r="J331" s="981"/>
      <c r="K331" s="981"/>
    </row>
    <row r="332" spans="2:11">
      <c r="B332" s="531"/>
      <c r="C332" s="1126">
        <v>280205</v>
      </c>
      <c r="D332" s="1127" t="s">
        <v>886</v>
      </c>
      <c r="E332" s="1128">
        <v>19283</v>
      </c>
      <c r="F332" s="1128">
        <v>20318</v>
      </c>
      <c r="H332" s="980"/>
      <c r="I332" s="980"/>
      <c r="J332" s="981"/>
      <c r="K332" s="981"/>
    </row>
    <row r="333" spans="2:11">
      <c r="B333" s="531"/>
      <c r="C333" s="1126">
        <v>400301</v>
      </c>
      <c r="D333" s="1127" t="s">
        <v>887</v>
      </c>
      <c r="E333" s="1128">
        <v>15115</v>
      </c>
      <c r="F333" s="1128">
        <v>15437</v>
      </c>
      <c r="H333" s="980"/>
      <c r="I333" s="980"/>
      <c r="J333" s="981"/>
      <c r="K333" s="981"/>
    </row>
    <row r="334" spans="2:11">
      <c r="B334" s="531"/>
      <c r="C334" s="1126">
        <v>590901</v>
      </c>
      <c r="D334" s="1127" t="s">
        <v>888</v>
      </c>
      <c r="E334" s="1128">
        <v>21964</v>
      </c>
      <c r="F334" s="1128">
        <v>23315</v>
      </c>
      <c r="H334" s="980"/>
      <c r="I334" s="980"/>
      <c r="J334" s="981"/>
      <c r="K334" s="981"/>
    </row>
    <row r="335" spans="2:11">
      <c r="B335" s="531"/>
      <c r="C335" s="1126">
        <v>580104</v>
      </c>
      <c r="D335" s="1127" t="s">
        <v>889</v>
      </c>
      <c r="E335" s="1128">
        <v>16879</v>
      </c>
      <c r="F335" s="1128">
        <v>17885</v>
      </c>
      <c r="H335" s="980"/>
      <c r="I335" s="980"/>
      <c r="J335" s="981"/>
      <c r="K335" s="981"/>
    </row>
    <row r="336" spans="2:11">
      <c r="B336" s="531"/>
      <c r="C336" s="1126">
        <v>511602</v>
      </c>
      <c r="D336" s="1127" t="s">
        <v>890</v>
      </c>
      <c r="E336" s="1128">
        <v>18416</v>
      </c>
      <c r="F336" s="1128">
        <v>19781</v>
      </c>
      <c r="H336" s="980"/>
      <c r="I336" s="980"/>
      <c r="J336" s="981"/>
      <c r="K336" s="981"/>
    </row>
    <row r="337" spans="2:11">
      <c r="B337" s="531"/>
      <c r="C337" s="1126">
        <v>210800</v>
      </c>
      <c r="D337" s="1127" t="s">
        <v>891</v>
      </c>
      <c r="E337" s="1128">
        <v>17447</v>
      </c>
      <c r="F337" s="1128">
        <v>18766</v>
      </c>
      <c r="H337" s="980"/>
      <c r="I337" s="980"/>
      <c r="J337" s="981"/>
      <c r="K337" s="981"/>
    </row>
    <row r="338" spans="2:11">
      <c r="B338" s="531"/>
      <c r="C338" s="1126">
        <v>421501</v>
      </c>
      <c r="D338" s="1127" t="s">
        <v>892</v>
      </c>
      <c r="E338" s="1128">
        <v>15671</v>
      </c>
      <c r="F338" s="1128">
        <v>16793</v>
      </c>
      <c r="H338" s="980"/>
      <c r="I338" s="980"/>
      <c r="J338" s="981"/>
      <c r="K338" s="981"/>
    </row>
    <row r="339" spans="2:11">
      <c r="B339" s="531"/>
      <c r="C339" s="1126">
        <v>240801</v>
      </c>
      <c r="D339" s="1127" t="s">
        <v>894</v>
      </c>
      <c r="E339" s="1128">
        <v>15337</v>
      </c>
      <c r="F339" s="1128">
        <v>16519</v>
      </c>
      <c r="H339" s="980"/>
      <c r="I339" s="980"/>
      <c r="J339" s="981"/>
      <c r="K339" s="981"/>
    </row>
    <row r="340" spans="2:11">
      <c r="B340" s="531"/>
      <c r="C340" s="1126">
        <v>400400</v>
      </c>
      <c r="D340" s="1127" t="s">
        <v>895</v>
      </c>
      <c r="E340" s="1128">
        <v>14375</v>
      </c>
      <c r="F340" s="1128">
        <v>15446</v>
      </c>
      <c r="H340" s="980"/>
      <c r="I340" s="980"/>
      <c r="J340" s="981"/>
      <c r="K340" s="981"/>
    </row>
    <row r="341" spans="2:11">
      <c r="B341" s="531"/>
      <c r="C341" s="1126">
        <v>280503</v>
      </c>
      <c r="D341" s="1127" t="s">
        <v>896</v>
      </c>
      <c r="E341" s="1128">
        <v>25860</v>
      </c>
      <c r="F341" s="1128">
        <v>26620</v>
      </c>
      <c r="H341" s="980"/>
      <c r="I341" s="980"/>
      <c r="J341" s="981"/>
      <c r="K341" s="981"/>
    </row>
    <row r="342" spans="2:11">
      <c r="B342" s="531"/>
      <c r="C342" s="1126">
        <v>280300</v>
      </c>
      <c r="D342" s="1127" t="s">
        <v>897</v>
      </c>
      <c r="E342" s="1128">
        <v>24623</v>
      </c>
      <c r="F342" s="1128">
        <v>25310</v>
      </c>
      <c r="H342" s="980"/>
      <c r="I342" s="980"/>
      <c r="J342" s="981"/>
      <c r="K342" s="981"/>
    </row>
    <row r="343" spans="2:11">
      <c r="B343" s="531"/>
      <c r="C343" s="1126">
        <v>200701</v>
      </c>
      <c r="D343" s="1127" t="s">
        <v>898</v>
      </c>
      <c r="E343" s="1128">
        <v>46106</v>
      </c>
      <c r="F343" s="1128">
        <v>45594</v>
      </c>
      <c r="H343" s="980"/>
      <c r="I343" s="980"/>
      <c r="J343" s="981"/>
      <c r="K343" s="981"/>
    </row>
    <row r="344" spans="2:11">
      <c r="B344" s="531"/>
      <c r="C344" s="1126">
        <v>580212</v>
      </c>
      <c r="D344" s="1127" t="s">
        <v>899</v>
      </c>
      <c r="E344" s="1128">
        <v>18149</v>
      </c>
      <c r="F344" s="1128">
        <v>19439</v>
      </c>
      <c r="H344" s="980"/>
      <c r="I344" s="980"/>
      <c r="J344" s="981"/>
      <c r="K344" s="981"/>
    </row>
    <row r="345" spans="2:11">
      <c r="B345" s="531"/>
      <c r="C345" s="1126">
        <v>230901</v>
      </c>
      <c r="D345" s="1127" t="s">
        <v>900</v>
      </c>
      <c r="E345" s="1128">
        <v>11819</v>
      </c>
      <c r="F345" s="1128">
        <v>12502</v>
      </c>
      <c r="H345" s="980"/>
      <c r="I345" s="980"/>
      <c r="J345" s="981"/>
      <c r="K345" s="981"/>
    </row>
    <row r="346" spans="2:11">
      <c r="B346" s="531"/>
      <c r="C346" s="1126">
        <v>221301</v>
      </c>
      <c r="D346" s="1127" t="s">
        <v>901</v>
      </c>
      <c r="E346" s="1128">
        <v>17257</v>
      </c>
      <c r="F346" s="1128">
        <v>17405</v>
      </c>
      <c r="H346" s="980"/>
      <c r="I346" s="980"/>
      <c r="J346" s="981"/>
      <c r="K346" s="981"/>
    </row>
    <row r="347" spans="2:11">
      <c r="B347" s="531"/>
      <c r="C347" s="1126">
        <v>280220</v>
      </c>
      <c r="D347" s="1127" t="s">
        <v>902</v>
      </c>
      <c r="E347" s="1128">
        <v>21087</v>
      </c>
      <c r="F347" s="1128">
        <v>22306</v>
      </c>
      <c r="H347" s="980"/>
      <c r="I347" s="980"/>
      <c r="J347" s="981"/>
      <c r="K347" s="981"/>
    </row>
    <row r="348" spans="2:11">
      <c r="B348" s="531"/>
      <c r="C348" s="1126">
        <v>421504</v>
      </c>
      <c r="D348" s="1127" t="s">
        <v>903</v>
      </c>
      <c r="E348" s="1128">
        <v>24345</v>
      </c>
      <c r="F348" s="1128">
        <v>26950</v>
      </c>
      <c r="H348" s="980"/>
      <c r="I348" s="980"/>
      <c r="J348" s="981"/>
      <c r="K348" s="981"/>
    </row>
    <row r="349" spans="2:11">
      <c r="B349" s="531"/>
      <c r="C349" s="1126">
        <v>451001</v>
      </c>
      <c r="D349" s="1127" t="s">
        <v>904</v>
      </c>
      <c r="E349" s="1128">
        <v>13078</v>
      </c>
      <c r="F349" s="1128">
        <v>13462</v>
      </c>
      <c r="H349" s="980"/>
      <c r="I349" s="980"/>
      <c r="J349" s="981"/>
      <c r="K349" s="981"/>
    </row>
    <row r="350" spans="2:11">
      <c r="B350" s="531"/>
      <c r="C350" s="1126">
        <v>650501</v>
      </c>
      <c r="D350" s="1127" t="s">
        <v>905</v>
      </c>
      <c r="E350" s="1128">
        <v>15059</v>
      </c>
      <c r="F350" s="1128">
        <v>15860</v>
      </c>
      <c r="H350" s="980"/>
      <c r="I350" s="980"/>
      <c r="J350" s="981"/>
      <c r="K350" s="981"/>
    </row>
    <row r="351" spans="2:11">
      <c r="B351" s="531"/>
      <c r="C351" s="1126">
        <v>251101</v>
      </c>
      <c r="D351" s="1127" t="s">
        <v>906</v>
      </c>
      <c r="E351" s="1128">
        <v>14638</v>
      </c>
      <c r="F351" s="1128">
        <v>15614</v>
      </c>
      <c r="H351" s="980"/>
      <c r="I351" s="980"/>
      <c r="J351" s="981"/>
      <c r="K351" s="981"/>
    </row>
    <row r="352" spans="2:11">
      <c r="B352" s="531"/>
      <c r="C352" s="1126">
        <v>511901</v>
      </c>
      <c r="D352" s="1127" t="s">
        <v>907</v>
      </c>
      <c r="E352" s="1128">
        <v>14889</v>
      </c>
      <c r="F352" s="1128">
        <v>15543</v>
      </c>
      <c r="H352" s="980"/>
      <c r="I352" s="980"/>
      <c r="J352" s="981"/>
      <c r="K352" s="981"/>
    </row>
    <row r="353" spans="2:11">
      <c r="B353" s="531"/>
      <c r="C353" s="1126">
        <v>480101</v>
      </c>
      <c r="D353" s="1127" t="s">
        <v>908</v>
      </c>
      <c r="E353" s="1128">
        <v>16403</v>
      </c>
      <c r="F353" s="1128">
        <v>17030</v>
      </c>
      <c r="H353" s="980"/>
      <c r="I353" s="980"/>
      <c r="J353" s="981"/>
      <c r="K353" s="981"/>
    </row>
    <row r="354" spans="2:11">
      <c r="B354" s="531"/>
      <c r="C354" s="1129" t="s">
        <v>508</v>
      </c>
      <c r="D354" s="1127" t="s">
        <v>909</v>
      </c>
      <c r="E354" s="1128">
        <v>12998</v>
      </c>
      <c r="F354" s="1128">
        <v>14679</v>
      </c>
      <c r="H354" s="980"/>
      <c r="I354" s="980"/>
      <c r="J354" s="981"/>
      <c r="K354" s="981"/>
    </row>
    <row r="355" spans="2:11">
      <c r="B355" s="531"/>
      <c r="C355" s="1126">
        <v>161501</v>
      </c>
      <c r="D355" s="1127" t="s">
        <v>910</v>
      </c>
      <c r="E355" s="1128">
        <v>14813</v>
      </c>
      <c r="F355" s="1128">
        <v>16062</v>
      </c>
      <c r="H355" s="980"/>
      <c r="I355" s="980"/>
      <c r="J355" s="981"/>
      <c r="K355" s="981"/>
    </row>
    <row r="356" spans="2:11">
      <c r="B356" s="531"/>
      <c r="C356" s="1126">
        <v>280212</v>
      </c>
      <c r="D356" s="1127" t="s">
        <v>911</v>
      </c>
      <c r="E356" s="1128">
        <v>23474</v>
      </c>
      <c r="F356" s="1128">
        <v>24622</v>
      </c>
      <c r="H356" s="980"/>
      <c r="I356" s="980"/>
      <c r="J356" s="981"/>
      <c r="K356" s="981"/>
    </row>
    <row r="357" spans="2:11">
      <c r="B357" s="531"/>
      <c r="C357" s="1126">
        <v>660701</v>
      </c>
      <c r="D357" s="1127" t="s">
        <v>912</v>
      </c>
      <c r="E357" s="1128">
        <v>21678</v>
      </c>
      <c r="F357" s="1128">
        <v>22432</v>
      </c>
      <c r="H357" s="980"/>
      <c r="I357" s="980"/>
      <c r="J357" s="981"/>
      <c r="K357" s="981"/>
    </row>
    <row r="358" spans="2:11">
      <c r="B358" s="531"/>
      <c r="C358" s="1126">
        <v>431101</v>
      </c>
      <c r="D358" s="1127" t="s">
        <v>913</v>
      </c>
      <c r="E358" s="1128">
        <v>14879</v>
      </c>
      <c r="F358" s="1128">
        <v>15488</v>
      </c>
      <c r="H358" s="980"/>
      <c r="I358" s="980"/>
      <c r="J358" s="981"/>
      <c r="K358" s="981"/>
    </row>
    <row r="359" spans="2:11">
      <c r="B359" s="531"/>
      <c r="C359" s="1126">
        <v>280406</v>
      </c>
      <c r="D359" s="1127" t="s">
        <v>914</v>
      </c>
      <c r="E359" s="1128">
        <v>22738</v>
      </c>
      <c r="F359" s="1128">
        <v>23429</v>
      </c>
      <c r="H359" s="980"/>
      <c r="I359" s="980"/>
      <c r="J359" s="981"/>
      <c r="K359" s="981"/>
    </row>
    <row r="360" spans="2:11">
      <c r="B360" s="531"/>
      <c r="C360" s="1126">
        <v>110901</v>
      </c>
      <c r="D360" s="1127" t="s">
        <v>915</v>
      </c>
      <c r="E360" s="1128">
        <v>15081</v>
      </c>
      <c r="F360" s="1128">
        <v>16265</v>
      </c>
      <c r="H360" s="980"/>
      <c r="I360" s="980"/>
      <c r="J360" s="981"/>
      <c r="K360" s="981"/>
    </row>
    <row r="361" spans="2:11">
      <c r="B361" s="531"/>
      <c r="C361" s="1126">
        <v>421101</v>
      </c>
      <c r="D361" s="1127" t="s">
        <v>916</v>
      </c>
      <c r="E361" s="1128">
        <v>13180</v>
      </c>
      <c r="F361" s="1128">
        <v>13894</v>
      </c>
      <c r="H361" s="980"/>
      <c r="I361" s="980"/>
      <c r="J361" s="981"/>
      <c r="K361" s="981"/>
    </row>
    <row r="362" spans="2:11">
      <c r="B362" s="531"/>
      <c r="C362" s="1126">
        <v>430901</v>
      </c>
      <c r="D362" s="1127" t="s">
        <v>917</v>
      </c>
      <c r="E362" s="1128">
        <v>16099</v>
      </c>
      <c r="F362" s="1128">
        <v>16906</v>
      </c>
      <c r="H362" s="980"/>
      <c r="I362" s="980"/>
      <c r="J362" s="981"/>
      <c r="K362" s="981"/>
    </row>
    <row r="363" spans="2:11">
      <c r="B363" s="531"/>
      <c r="C363" s="1126">
        <v>121401</v>
      </c>
      <c r="D363" s="1127" t="s">
        <v>918</v>
      </c>
      <c r="E363" s="1128">
        <v>18751</v>
      </c>
      <c r="F363" s="1128">
        <v>20285</v>
      </c>
      <c r="H363" s="980"/>
      <c r="I363" s="980"/>
      <c r="J363" s="981"/>
      <c r="K363" s="981"/>
    </row>
    <row r="364" spans="2:11">
      <c r="B364" s="531"/>
      <c r="C364" s="1126">
        <v>650701</v>
      </c>
      <c r="D364" s="1127" t="s">
        <v>919</v>
      </c>
      <c r="E364" s="1128">
        <v>14684</v>
      </c>
      <c r="F364" s="1128">
        <v>14847</v>
      </c>
      <c r="H364" s="980"/>
      <c r="I364" s="980"/>
      <c r="J364" s="981"/>
      <c r="K364" s="981"/>
    </row>
    <row r="365" spans="2:11">
      <c r="B365" s="531"/>
      <c r="C365" s="1126">
        <v>621001</v>
      </c>
      <c r="D365" s="1127" t="s">
        <v>920</v>
      </c>
      <c r="E365" s="1128">
        <v>19895</v>
      </c>
      <c r="F365" s="1128">
        <v>20558</v>
      </c>
      <c r="H365" s="980"/>
      <c r="I365" s="980"/>
      <c r="J365" s="981"/>
      <c r="K365" s="981"/>
    </row>
    <row r="366" spans="2:11">
      <c r="B366" s="531"/>
      <c r="C366" s="1126">
        <v>140702</v>
      </c>
      <c r="D366" s="1127" t="s">
        <v>921</v>
      </c>
      <c r="E366" s="1128">
        <v>14542</v>
      </c>
      <c r="F366" s="1128">
        <v>15627</v>
      </c>
      <c r="H366" s="980"/>
      <c r="I366" s="980"/>
      <c r="J366" s="981"/>
      <c r="K366" s="981"/>
    </row>
    <row r="367" spans="2:11">
      <c r="B367" s="531"/>
      <c r="C367" s="1126">
        <v>280523</v>
      </c>
      <c r="D367" s="1127" t="s">
        <v>922</v>
      </c>
      <c r="E367" s="1128">
        <v>18714</v>
      </c>
      <c r="F367" s="1128">
        <v>19352</v>
      </c>
      <c r="H367" s="980"/>
      <c r="I367" s="980"/>
      <c r="J367" s="981"/>
      <c r="K367" s="981"/>
    </row>
    <row r="368" spans="2:11">
      <c r="B368" s="531"/>
      <c r="C368" s="1126">
        <v>512001</v>
      </c>
      <c r="D368" s="1127" t="s">
        <v>923</v>
      </c>
      <c r="E368" s="1128">
        <v>12405</v>
      </c>
      <c r="F368" s="1128">
        <v>13681</v>
      </c>
      <c r="H368" s="980"/>
      <c r="I368" s="980"/>
      <c r="J368" s="981"/>
      <c r="K368" s="981"/>
    </row>
    <row r="369" spans="2:11">
      <c r="B369" s="531"/>
      <c r="C369" s="1126">
        <v>581012</v>
      </c>
      <c r="D369" s="1127" t="s">
        <v>924</v>
      </c>
      <c r="E369" s="1128">
        <v>17522</v>
      </c>
      <c r="F369" s="1128">
        <v>18049</v>
      </c>
      <c r="H369" s="980"/>
      <c r="I369" s="980"/>
      <c r="J369" s="981"/>
      <c r="K369" s="981"/>
    </row>
    <row r="370" spans="2:11">
      <c r="B370" s="531"/>
      <c r="C370" s="1126">
        <v>170801</v>
      </c>
      <c r="D370" s="1127" t="s">
        <v>925</v>
      </c>
      <c r="E370" s="1128">
        <v>11961</v>
      </c>
      <c r="F370" s="1128">
        <v>12633</v>
      </c>
      <c r="H370" s="980"/>
      <c r="I370" s="980"/>
      <c r="J370" s="981"/>
      <c r="K370" s="981"/>
    </row>
    <row r="371" spans="2:11">
      <c r="B371" s="531"/>
      <c r="C371" s="1126">
        <v>110304</v>
      </c>
      <c r="D371" s="1127" t="s">
        <v>926</v>
      </c>
      <c r="E371" s="1128">
        <v>18654</v>
      </c>
      <c r="F371" s="1128">
        <v>18126</v>
      </c>
      <c r="H371" s="980"/>
      <c r="I371" s="980"/>
      <c r="J371" s="981"/>
      <c r="K371" s="981"/>
    </row>
    <row r="372" spans="2:11">
      <c r="B372" s="531"/>
      <c r="C372" s="1126">
        <v>521200</v>
      </c>
      <c r="D372" s="1127" t="s">
        <v>927</v>
      </c>
      <c r="E372" s="1128">
        <v>16059</v>
      </c>
      <c r="F372" s="1128">
        <v>17108</v>
      </c>
      <c r="H372" s="980"/>
      <c r="I372" s="980"/>
      <c r="J372" s="981"/>
      <c r="K372" s="981"/>
    </row>
    <row r="373" spans="2:11">
      <c r="B373" s="531"/>
      <c r="C373" s="1126">
        <v>450801</v>
      </c>
      <c r="D373" s="1127" t="s">
        <v>928</v>
      </c>
      <c r="E373" s="1128">
        <v>12480</v>
      </c>
      <c r="F373" s="1128">
        <v>13602</v>
      </c>
      <c r="H373" s="980"/>
      <c r="I373" s="980"/>
      <c r="J373" s="981"/>
      <c r="K373" s="981"/>
    </row>
    <row r="374" spans="2:11">
      <c r="B374" s="531"/>
      <c r="C374" s="1129" t="s">
        <v>509</v>
      </c>
      <c r="D374" s="1127" t="s">
        <v>929</v>
      </c>
      <c r="E374" s="1128">
        <v>18500</v>
      </c>
      <c r="F374" s="1128">
        <v>20084</v>
      </c>
      <c r="H374" s="980"/>
      <c r="I374" s="980"/>
      <c r="J374" s="981"/>
      <c r="K374" s="981"/>
    </row>
    <row r="375" spans="2:11">
      <c r="B375" s="531"/>
      <c r="C375" s="1126">
        <v>280225</v>
      </c>
      <c r="D375" s="1127" t="s">
        <v>930</v>
      </c>
      <c r="E375" s="1128">
        <v>20395</v>
      </c>
      <c r="F375" s="1128">
        <v>21309</v>
      </c>
      <c r="H375" s="980"/>
      <c r="I375" s="980"/>
      <c r="J375" s="981"/>
      <c r="K375" s="981"/>
    </row>
    <row r="376" spans="2:11">
      <c r="B376" s="531"/>
      <c r="C376" s="1126">
        <v>460901</v>
      </c>
      <c r="D376" s="1127" t="s">
        <v>931</v>
      </c>
      <c r="E376" s="1128">
        <v>15001</v>
      </c>
      <c r="F376" s="1128">
        <v>15694</v>
      </c>
      <c r="H376" s="980"/>
      <c r="I376" s="980"/>
      <c r="J376" s="981"/>
      <c r="K376" s="981"/>
    </row>
    <row r="377" spans="2:11">
      <c r="B377" s="531"/>
      <c r="C377" s="1126">
        <v>580211</v>
      </c>
      <c r="D377" s="1127" t="s">
        <v>932</v>
      </c>
      <c r="E377" s="1128">
        <v>16276</v>
      </c>
      <c r="F377" s="1128">
        <v>16746</v>
      </c>
      <c r="H377" s="980"/>
      <c r="I377" s="980"/>
      <c r="J377" s="981"/>
      <c r="K377" s="981"/>
    </row>
    <row r="378" spans="2:11">
      <c r="B378" s="531"/>
      <c r="C378" s="1126">
        <v>541001</v>
      </c>
      <c r="D378" s="1127" t="s">
        <v>933</v>
      </c>
      <c r="E378" s="1128">
        <v>14777</v>
      </c>
      <c r="F378" s="1128">
        <v>15327</v>
      </c>
      <c r="H378" s="980"/>
      <c r="I378" s="980"/>
      <c r="J378" s="981"/>
      <c r="K378" s="981"/>
    </row>
    <row r="379" spans="2:11">
      <c r="B379" s="531"/>
      <c r="C379" s="1126">
        <v>441000</v>
      </c>
      <c r="D379" s="1127" t="s">
        <v>934</v>
      </c>
      <c r="E379" s="1128">
        <v>19839</v>
      </c>
      <c r="F379" s="1128">
        <v>21232</v>
      </c>
      <c r="H379" s="980"/>
      <c r="I379" s="980"/>
      <c r="J379" s="981"/>
      <c r="K379" s="981"/>
    </row>
    <row r="380" spans="2:11">
      <c r="B380" s="531"/>
      <c r="C380" s="1126">
        <v>471101</v>
      </c>
      <c r="D380" s="1127" t="s">
        <v>935</v>
      </c>
      <c r="E380" s="1128">
        <v>16002</v>
      </c>
      <c r="F380" s="1128">
        <v>16501</v>
      </c>
      <c r="H380" s="980"/>
      <c r="I380" s="980"/>
      <c r="J380" s="981"/>
      <c r="K380" s="981"/>
    </row>
    <row r="381" spans="2:11">
      <c r="B381" s="531"/>
      <c r="C381" s="1126">
        <v>132201</v>
      </c>
      <c r="D381" s="1127" t="s">
        <v>936</v>
      </c>
      <c r="E381" s="1128">
        <v>14590</v>
      </c>
      <c r="F381" s="1128">
        <v>15346</v>
      </c>
      <c r="H381" s="980"/>
      <c r="I381" s="980"/>
      <c r="J381" s="981"/>
      <c r="K381" s="981"/>
    </row>
    <row r="382" spans="2:11">
      <c r="B382" s="531"/>
      <c r="C382" s="1126">
        <v>580208</v>
      </c>
      <c r="D382" s="1127" t="s">
        <v>937</v>
      </c>
      <c r="E382" s="1128">
        <v>14408</v>
      </c>
      <c r="F382" s="1128">
        <v>14785</v>
      </c>
      <c r="H382" s="980"/>
      <c r="I382" s="980"/>
      <c r="J382" s="981"/>
      <c r="K382" s="981"/>
    </row>
    <row r="383" spans="2:11">
      <c r="B383" s="531"/>
      <c r="C383" s="1126">
        <v>280410</v>
      </c>
      <c r="D383" s="1127" t="s">
        <v>938</v>
      </c>
      <c r="E383" s="1128">
        <v>32246</v>
      </c>
      <c r="F383" s="1128">
        <v>32549</v>
      </c>
      <c r="H383" s="980"/>
      <c r="I383" s="980"/>
      <c r="J383" s="981"/>
      <c r="K383" s="981"/>
    </row>
    <row r="384" spans="2:11">
      <c r="B384" s="531"/>
      <c r="C384" s="1126">
        <v>150801</v>
      </c>
      <c r="D384" s="1127" t="s">
        <v>939</v>
      </c>
      <c r="E384" s="1128">
        <v>27940</v>
      </c>
      <c r="F384" s="1128">
        <v>29834</v>
      </c>
      <c r="H384" s="980"/>
      <c r="I384" s="980"/>
      <c r="J384" s="981"/>
      <c r="K384" s="981"/>
    </row>
    <row r="385" spans="2:11">
      <c r="B385" s="531"/>
      <c r="C385" s="1126">
        <v>441101</v>
      </c>
      <c r="D385" s="1127" t="s">
        <v>940</v>
      </c>
      <c r="E385" s="1128">
        <v>14526</v>
      </c>
      <c r="F385" s="1128">
        <v>15486</v>
      </c>
      <c r="H385" s="980"/>
      <c r="I385" s="980"/>
      <c r="J385" s="981"/>
      <c r="K385" s="981"/>
    </row>
    <row r="386" spans="2:11">
      <c r="B386" s="531"/>
      <c r="C386" s="1126">
        <v>530515</v>
      </c>
      <c r="D386" s="1127" t="s">
        <v>941</v>
      </c>
      <c r="E386" s="1128">
        <v>12312</v>
      </c>
      <c r="F386" s="1128">
        <v>13450</v>
      </c>
      <c r="H386" s="980"/>
      <c r="I386" s="980"/>
      <c r="J386" s="981"/>
      <c r="K386" s="981"/>
    </row>
    <row r="387" spans="2:11">
      <c r="B387" s="531"/>
      <c r="C387" s="1126">
        <v>441201</v>
      </c>
      <c r="D387" s="1127" t="s">
        <v>942</v>
      </c>
      <c r="E387" s="1128">
        <v>17737</v>
      </c>
      <c r="F387" s="1128">
        <v>18658</v>
      </c>
      <c r="H387" s="980"/>
      <c r="I387" s="980"/>
      <c r="J387" s="981"/>
      <c r="K387" s="981"/>
    </row>
    <row r="388" spans="2:11">
      <c r="B388" s="531"/>
      <c r="C388" s="1126">
        <v>580306</v>
      </c>
      <c r="D388" s="1127" t="s">
        <v>943</v>
      </c>
      <c r="E388" s="1128">
        <v>35764</v>
      </c>
      <c r="F388" s="1128">
        <v>37556</v>
      </c>
      <c r="H388" s="980"/>
      <c r="I388" s="980"/>
      <c r="J388" s="981"/>
      <c r="K388" s="981"/>
    </row>
    <row r="389" spans="2:11">
      <c r="B389" s="531"/>
      <c r="C389" s="1126">
        <v>591401</v>
      </c>
      <c r="D389" s="1127" t="s">
        <v>944</v>
      </c>
      <c r="E389" s="1128">
        <v>18066</v>
      </c>
      <c r="F389" s="1128">
        <v>18745</v>
      </c>
      <c r="H389" s="980"/>
      <c r="I389" s="980"/>
      <c r="J389" s="981"/>
      <c r="K389" s="981"/>
    </row>
    <row r="390" spans="2:11">
      <c r="B390" s="531"/>
      <c r="C390" s="1129" t="s">
        <v>510</v>
      </c>
      <c r="D390" s="1127" t="s">
        <v>945</v>
      </c>
      <c r="E390" s="1128">
        <v>13287</v>
      </c>
      <c r="F390" s="1128">
        <v>13706</v>
      </c>
      <c r="H390" s="980"/>
      <c r="I390" s="980"/>
      <c r="J390" s="981"/>
      <c r="K390" s="981"/>
    </row>
    <row r="391" spans="2:11">
      <c r="B391" s="531"/>
      <c r="C391" s="1126">
        <v>150901</v>
      </c>
      <c r="D391" s="1127" t="s">
        <v>946</v>
      </c>
      <c r="E391" s="1128">
        <v>15867</v>
      </c>
      <c r="F391" s="1128">
        <v>17338</v>
      </c>
      <c r="H391" s="980"/>
      <c r="I391" s="980"/>
      <c r="J391" s="981"/>
      <c r="K391" s="981"/>
    </row>
    <row r="392" spans="2:11">
      <c r="B392" s="531"/>
      <c r="C392" s="1126">
        <v>471201</v>
      </c>
      <c r="D392" s="1127" t="s">
        <v>947</v>
      </c>
      <c r="E392" s="1128">
        <v>11974</v>
      </c>
      <c r="F392" s="1128">
        <v>12108</v>
      </c>
      <c r="H392" s="980"/>
      <c r="I392" s="980"/>
      <c r="J392" s="981"/>
      <c r="K392" s="981"/>
    </row>
    <row r="393" spans="2:11">
      <c r="B393" s="531"/>
      <c r="C393" s="1126">
        <v>512101</v>
      </c>
      <c r="D393" s="1127" t="s">
        <v>948</v>
      </c>
      <c r="E393" s="1128">
        <v>13915</v>
      </c>
      <c r="F393" s="1128">
        <v>14746</v>
      </c>
      <c r="H393" s="980"/>
      <c r="I393" s="980"/>
      <c r="J393" s="981"/>
      <c r="K393" s="981"/>
    </row>
    <row r="394" spans="2:11">
      <c r="B394" s="531"/>
      <c r="C394" s="1126">
        <v>250401</v>
      </c>
      <c r="D394" s="1127" t="s">
        <v>949</v>
      </c>
      <c r="E394" s="1128">
        <v>14503</v>
      </c>
      <c r="F394" s="1128">
        <v>14961</v>
      </c>
      <c r="H394" s="980"/>
      <c r="I394" s="980"/>
      <c r="J394" s="981"/>
      <c r="K394" s="981"/>
    </row>
    <row r="395" spans="2:11">
      <c r="B395" s="531"/>
      <c r="C395" s="1126">
        <v>212001</v>
      </c>
      <c r="D395" s="1127" t="s">
        <v>950</v>
      </c>
      <c r="E395" s="1128">
        <v>13652</v>
      </c>
      <c r="F395" s="1128">
        <v>14365</v>
      </c>
      <c r="H395" s="980"/>
      <c r="I395" s="980"/>
      <c r="J395" s="981"/>
      <c r="K395" s="981"/>
    </row>
    <row r="396" spans="2:11">
      <c r="B396" s="531"/>
      <c r="C396" s="1126">
        <v>240901</v>
      </c>
      <c r="D396" s="1127" t="s">
        <v>951</v>
      </c>
      <c r="E396" s="1128">
        <v>17971</v>
      </c>
      <c r="F396" s="1128">
        <v>19691</v>
      </c>
      <c r="H396" s="980"/>
      <c r="I396" s="980"/>
      <c r="J396" s="981"/>
      <c r="K396" s="981"/>
    </row>
    <row r="397" spans="2:11">
      <c r="B397" s="531"/>
      <c r="C397" s="1126">
        <v>660801</v>
      </c>
      <c r="D397" s="1127" t="s">
        <v>952</v>
      </c>
      <c r="E397" s="1128">
        <v>22416</v>
      </c>
      <c r="F397" s="1128">
        <v>23508</v>
      </c>
      <c r="H397" s="980"/>
      <c r="I397" s="980"/>
      <c r="J397" s="981"/>
      <c r="K397" s="981"/>
    </row>
    <row r="398" spans="2:11">
      <c r="B398" s="531"/>
      <c r="C398" s="1126">
        <v>580207</v>
      </c>
      <c r="D398" s="1127" t="s">
        <v>953</v>
      </c>
      <c r="E398" s="1128">
        <v>17466</v>
      </c>
      <c r="F398" s="1128">
        <v>18032</v>
      </c>
      <c r="H398" s="980"/>
      <c r="I398" s="980"/>
      <c r="J398" s="981"/>
      <c r="K398" s="981"/>
    </row>
    <row r="399" spans="2:11">
      <c r="B399" s="531"/>
      <c r="C399" s="1126">
        <v>660900</v>
      </c>
      <c r="D399" s="1127" t="s">
        <v>954</v>
      </c>
      <c r="E399" s="1128">
        <v>19682</v>
      </c>
      <c r="F399" s="1128">
        <v>20235</v>
      </c>
      <c r="H399" s="980"/>
      <c r="I399" s="980"/>
      <c r="J399" s="981"/>
      <c r="K399" s="981"/>
    </row>
    <row r="400" spans="2:11">
      <c r="B400" s="531"/>
      <c r="C400" s="1126">
        <v>500108</v>
      </c>
      <c r="D400" s="1127" t="s">
        <v>955</v>
      </c>
      <c r="E400" s="1128">
        <v>21065</v>
      </c>
      <c r="F400" s="1128">
        <v>22398</v>
      </c>
      <c r="H400" s="980"/>
      <c r="I400" s="980"/>
      <c r="J400" s="981"/>
      <c r="K400" s="981"/>
    </row>
    <row r="401" spans="2:11">
      <c r="B401" s="531"/>
      <c r="C401" s="1126">
        <v>431201</v>
      </c>
      <c r="D401" s="1127" t="s">
        <v>956</v>
      </c>
      <c r="E401" s="1128">
        <v>16080</v>
      </c>
      <c r="F401" s="1128">
        <v>16345</v>
      </c>
      <c r="H401" s="980"/>
      <c r="I401" s="980"/>
      <c r="J401" s="981"/>
      <c r="K401" s="981"/>
    </row>
    <row r="402" spans="2:11">
      <c r="B402" s="531"/>
      <c r="C402" s="1126">
        <v>411501</v>
      </c>
      <c r="D402" s="1127" t="s">
        <v>957</v>
      </c>
      <c r="E402" s="1128">
        <v>13805</v>
      </c>
      <c r="F402" s="1128">
        <v>14559</v>
      </c>
      <c r="H402" s="980"/>
      <c r="I402" s="980"/>
      <c r="J402" s="981"/>
      <c r="K402" s="981"/>
    </row>
    <row r="403" spans="2:11">
      <c r="B403" s="531"/>
      <c r="C403" s="1126">
        <v>280405</v>
      </c>
      <c r="D403" s="1127" t="s">
        <v>958</v>
      </c>
      <c r="E403" s="1128">
        <v>19886</v>
      </c>
      <c r="F403" s="1128">
        <v>21445</v>
      </c>
      <c r="H403" s="980"/>
      <c r="I403" s="980"/>
      <c r="J403" s="981"/>
      <c r="K403" s="981"/>
    </row>
    <row r="404" spans="2:11">
      <c r="B404" s="531"/>
      <c r="C404" s="1126">
        <v>101601</v>
      </c>
      <c r="D404" s="1127" t="s">
        <v>959</v>
      </c>
      <c r="E404" s="1128">
        <v>18481</v>
      </c>
      <c r="F404" s="1128">
        <v>19141</v>
      </c>
      <c r="H404" s="980"/>
      <c r="I404" s="980"/>
      <c r="J404" s="981"/>
      <c r="K404" s="981"/>
    </row>
    <row r="405" spans="2:11">
      <c r="B405" s="531"/>
      <c r="C405" s="1126">
        <v>621101</v>
      </c>
      <c r="D405" s="1127" t="s">
        <v>960</v>
      </c>
      <c r="E405" s="1128">
        <v>18255</v>
      </c>
      <c r="F405" s="1128">
        <v>18560</v>
      </c>
      <c r="H405" s="980"/>
      <c r="I405" s="980"/>
      <c r="J405" s="981"/>
      <c r="K405" s="981"/>
    </row>
    <row r="406" spans="2:11">
      <c r="B406" s="531"/>
      <c r="C406" s="1126">
        <v>661100</v>
      </c>
      <c r="D406" s="1127" t="s">
        <v>961</v>
      </c>
      <c r="E406" s="1128">
        <v>20184</v>
      </c>
      <c r="F406" s="1128">
        <v>21383</v>
      </c>
      <c r="H406" s="980"/>
      <c r="I406" s="980"/>
      <c r="J406" s="981"/>
      <c r="K406" s="981"/>
    </row>
    <row r="407" spans="2:11">
      <c r="B407" s="531"/>
      <c r="C407" s="1126">
        <v>581015</v>
      </c>
      <c r="D407" s="1127" t="s">
        <v>962</v>
      </c>
      <c r="E407" s="1128">
        <v>16082</v>
      </c>
      <c r="F407" s="1127">
        <v>0</v>
      </c>
      <c r="H407" s="980"/>
      <c r="I407" s="980"/>
      <c r="J407" s="981"/>
      <c r="K407" s="981"/>
    </row>
    <row r="408" spans="2:11">
      <c r="B408" s="531"/>
      <c r="C408" s="1126">
        <v>300000</v>
      </c>
      <c r="D408" s="1127" t="s">
        <v>963</v>
      </c>
      <c r="E408" s="1128">
        <v>19903</v>
      </c>
      <c r="F408" s="1128">
        <v>20663</v>
      </c>
      <c r="H408" s="980"/>
      <c r="I408" s="980"/>
      <c r="J408" s="981"/>
      <c r="K408" s="981"/>
    </row>
    <row r="409" spans="2:11">
      <c r="B409" s="531"/>
      <c r="C409" s="1126">
        <v>411504</v>
      </c>
      <c r="D409" s="1127" t="s">
        <v>964</v>
      </c>
      <c r="E409" s="1128">
        <v>15031</v>
      </c>
      <c r="F409" s="1128">
        <v>15568</v>
      </c>
      <c r="H409" s="980"/>
      <c r="I409" s="980"/>
      <c r="J409" s="981"/>
      <c r="K409" s="981"/>
    </row>
    <row r="410" spans="2:11">
      <c r="B410" s="531"/>
      <c r="C410" s="1126">
        <v>650101</v>
      </c>
      <c r="D410" s="1127" t="s">
        <v>965</v>
      </c>
      <c r="E410" s="1128">
        <v>14860</v>
      </c>
      <c r="F410" s="1128">
        <v>15548</v>
      </c>
      <c r="H410" s="980"/>
      <c r="I410" s="980"/>
      <c r="J410" s="981"/>
      <c r="K410" s="981"/>
    </row>
    <row r="411" spans="2:11">
      <c r="B411" s="531"/>
      <c r="C411" s="1126">
        <v>600402</v>
      </c>
      <c r="D411" s="1127" t="s">
        <v>966</v>
      </c>
      <c r="E411" s="1128">
        <v>12796</v>
      </c>
      <c r="F411" s="1128">
        <v>13053</v>
      </c>
      <c r="H411" s="980"/>
      <c r="I411" s="980"/>
      <c r="J411" s="981"/>
      <c r="K411" s="981"/>
    </row>
    <row r="412" spans="2:11">
      <c r="B412" s="531"/>
      <c r="C412" s="1126">
        <v>441600</v>
      </c>
      <c r="D412" s="1127" t="s">
        <v>967</v>
      </c>
      <c r="E412" s="1128">
        <v>20235</v>
      </c>
      <c r="F412" s="1128">
        <v>21269</v>
      </c>
      <c r="H412" s="980"/>
      <c r="I412" s="980"/>
      <c r="J412" s="981"/>
      <c r="K412" s="981"/>
    </row>
    <row r="413" spans="2:11">
      <c r="B413" s="531"/>
      <c r="C413" s="1126">
        <v>151001</v>
      </c>
      <c r="D413" s="1127" t="s">
        <v>968</v>
      </c>
      <c r="E413" s="1128">
        <v>44947</v>
      </c>
      <c r="F413" s="1128">
        <v>45891</v>
      </c>
      <c r="H413" s="980"/>
      <c r="I413" s="980"/>
      <c r="J413" s="981"/>
      <c r="K413" s="981"/>
    </row>
    <row r="414" spans="2:11">
      <c r="B414" s="531"/>
      <c r="C414" s="1126">
        <v>400601</v>
      </c>
      <c r="D414" s="1127" t="s">
        <v>969</v>
      </c>
      <c r="E414" s="1128">
        <v>12522</v>
      </c>
      <c r="F414" s="1128">
        <v>13090</v>
      </c>
      <c r="H414" s="980"/>
      <c r="I414" s="980"/>
      <c r="J414" s="981"/>
      <c r="K414" s="981"/>
    </row>
    <row r="415" spans="2:11">
      <c r="B415" s="531"/>
      <c r="C415" s="1126">
        <v>610901</v>
      </c>
      <c r="D415" s="1127" t="s">
        <v>970</v>
      </c>
      <c r="E415" s="1128">
        <v>13438</v>
      </c>
      <c r="F415" s="1128">
        <v>14345</v>
      </c>
      <c r="H415" s="980"/>
      <c r="I415" s="980"/>
      <c r="J415" s="981"/>
      <c r="K415" s="981"/>
    </row>
    <row r="416" spans="2:11">
      <c r="B416" s="531"/>
      <c r="C416" s="1126">
        <v>400800</v>
      </c>
      <c r="D416" s="1127" t="s">
        <v>971</v>
      </c>
      <c r="E416" s="1128">
        <v>14206</v>
      </c>
      <c r="F416" s="1128">
        <v>15673</v>
      </c>
      <c r="H416" s="980"/>
      <c r="I416" s="980"/>
      <c r="J416" s="981"/>
      <c r="K416" s="981"/>
    </row>
    <row r="417" spans="2:11">
      <c r="B417" s="531"/>
      <c r="C417" s="1126">
        <v>400701</v>
      </c>
      <c r="D417" s="1127" t="s">
        <v>972</v>
      </c>
      <c r="E417" s="1128">
        <v>12823</v>
      </c>
      <c r="F417" s="1128">
        <v>13340</v>
      </c>
      <c r="H417" s="980"/>
      <c r="I417" s="980"/>
      <c r="J417" s="981"/>
      <c r="K417" s="981"/>
    </row>
    <row r="418" spans="2:11">
      <c r="B418" s="531"/>
      <c r="C418" s="1126">
        <v>530301</v>
      </c>
      <c r="D418" s="1127" t="s">
        <v>973</v>
      </c>
      <c r="E418" s="1128">
        <v>15494</v>
      </c>
      <c r="F418" s="1128">
        <v>17060</v>
      </c>
      <c r="H418" s="980"/>
      <c r="I418" s="980"/>
      <c r="J418" s="981"/>
      <c r="K418" s="981"/>
    </row>
    <row r="419" spans="2:11">
      <c r="B419" s="531"/>
      <c r="C419" s="1126">
        <v>580103</v>
      </c>
      <c r="D419" s="1127" t="s">
        <v>974</v>
      </c>
      <c r="E419" s="1128">
        <v>18260</v>
      </c>
      <c r="F419" s="1128">
        <v>19135</v>
      </c>
      <c r="H419" s="980"/>
      <c r="I419" s="980"/>
      <c r="J419" s="981"/>
      <c r="K419" s="981"/>
    </row>
    <row r="420" spans="2:11">
      <c r="B420" s="531"/>
      <c r="C420" s="1126">
        <v>280204</v>
      </c>
      <c r="D420" s="1127" t="s">
        <v>975</v>
      </c>
      <c r="E420" s="1128">
        <v>18333</v>
      </c>
      <c r="F420" s="1128">
        <v>18978</v>
      </c>
      <c r="H420" s="980"/>
      <c r="I420" s="980"/>
      <c r="J420" s="981"/>
      <c r="K420" s="981"/>
    </row>
    <row r="421" spans="2:11">
      <c r="B421" s="531"/>
      <c r="C421" s="1126">
        <v>142201</v>
      </c>
      <c r="D421" s="1127" t="s">
        <v>976</v>
      </c>
      <c r="E421" s="1128">
        <v>16186</v>
      </c>
      <c r="F421" s="1128">
        <v>17039</v>
      </c>
      <c r="H421" s="980"/>
      <c r="I421" s="980"/>
      <c r="J421" s="981"/>
      <c r="K421" s="981"/>
    </row>
    <row r="422" spans="2:11">
      <c r="B422" s="531"/>
      <c r="C422" s="1129" t="s">
        <v>511</v>
      </c>
      <c r="D422" s="1127" t="s">
        <v>977</v>
      </c>
      <c r="E422" s="1128">
        <v>14680</v>
      </c>
      <c r="F422" s="1128">
        <v>15512</v>
      </c>
      <c r="H422" s="980"/>
      <c r="I422" s="980"/>
      <c r="J422" s="981"/>
      <c r="K422" s="981"/>
    </row>
    <row r="423" spans="2:11">
      <c r="B423" s="531"/>
      <c r="C423" s="1126">
        <v>490801</v>
      </c>
      <c r="D423" s="1127" t="s">
        <v>978</v>
      </c>
      <c r="E423" s="1128">
        <v>22026</v>
      </c>
      <c r="F423" s="1128">
        <v>22709</v>
      </c>
      <c r="H423" s="980"/>
      <c r="I423" s="980"/>
      <c r="J423" s="981"/>
      <c r="K423" s="981"/>
    </row>
    <row r="424" spans="2:11">
      <c r="B424" s="531"/>
      <c r="C424" s="1126">
        <v>280229</v>
      </c>
      <c r="D424" s="1127" t="s">
        <v>979</v>
      </c>
      <c r="E424" s="1128">
        <v>21205</v>
      </c>
      <c r="F424" s="1128">
        <v>22369</v>
      </c>
      <c r="H424" s="980"/>
      <c r="I424" s="980"/>
      <c r="J424" s="981"/>
      <c r="K424" s="981"/>
    </row>
    <row r="425" spans="2:11">
      <c r="B425" s="531"/>
      <c r="C425" s="1126">
        <v>500201</v>
      </c>
      <c r="D425" s="1127" t="s">
        <v>980</v>
      </c>
      <c r="E425" s="1128">
        <v>18781</v>
      </c>
      <c r="F425" s="1128">
        <v>20015</v>
      </c>
      <c r="H425" s="980"/>
      <c r="I425" s="980"/>
      <c r="J425" s="981"/>
      <c r="K425" s="981"/>
    </row>
    <row r="426" spans="2:11">
      <c r="B426" s="531"/>
      <c r="C426" s="1126">
        <v>651501</v>
      </c>
      <c r="D426" s="1127" t="s">
        <v>981</v>
      </c>
      <c r="E426" s="1128">
        <v>14306</v>
      </c>
      <c r="F426" s="1128">
        <v>15027</v>
      </c>
      <c r="H426" s="980"/>
      <c r="I426" s="980"/>
      <c r="J426" s="981"/>
      <c r="K426" s="981"/>
    </row>
    <row r="427" spans="2:11">
      <c r="B427" s="531"/>
      <c r="C427" s="1126">
        <v>661301</v>
      </c>
      <c r="D427" s="1127" t="s">
        <v>982</v>
      </c>
      <c r="E427" s="1128">
        <v>22954</v>
      </c>
      <c r="F427" s="1128">
        <v>23748</v>
      </c>
      <c r="H427" s="980"/>
      <c r="I427" s="980"/>
      <c r="J427" s="981"/>
      <c r="K427" s="981"/>
    </row>
    <row r="428" spans="2:11">
      <c r="B428" s="531"/>
      <c r="C428" s="1126">
        <v>280501</v>
      </c>
      <c r="D428" s="1127" t="s">
        <v>983</v>
      </c>
      <c r="E428" s="1128">
        <v>27028</v>
      </c>
      <c r="F428" s="1128">
        <v>27571</v>
      </c>
      <c r="H428" s="980"/>
      <c r="I428" s="980"/>
      <c r="J428" s="981"/>
      <c r="K428" s="981"/>
    </row>
    <row r="429" spans="2:11">
      <c r="B429" s="531"/>
      <c r="C429" s="1126">
        <v>420303</v>
      </c>
      <c r="D429" s="1127" t="s">
        <v>984</v>
      </c>
      <c r="E429" s="1128">
        <v>14326</v>
      </c>
      <c r="F429" s="1128">
        <v>15274</v>
      </c>
      <c r="H429" s="980"/>
      <c r="I429" s="980"/>
      <c r="J429" s="981"/>
      <c r="K429" s="981"/>
    </row>
    <row r="430" spans="2:11">
      <c r="B430" s="531"/>
      <c r="C430" s="1126">
        <v>400900</v>
      </c>
      <c r="D430" s="1127" t="s">
        <v>985</v>
      </c>
      <c r="E430" s="1128">
        <v>12023</v>
      </c>
      <c r="F430" s="1128">
        <v>12422</v>
      </c>
      <c r="H430" s="980"/>
      <c r="I430" s="980"/>
      <c r="J430" s="981"/>
      <c r="K430" s="981"/>
    </row>
    <row r="431" spans="2:11">
      <c r="B431" s="531"/>
      <c r="C431" s="1126">
        <v>630202</v>
      </c>
      <c r="D431" s="1127" t="s">
        <v>986</v>
      </c>
      <c r="E431" s="1128">
        <v>19813</v>
      </c>
      <c r="F431" s="1128">
        <v>21152</v>
      </c>
      <c r="H431" s="980"/>
      <c r="I431" s="980"/>
      <c r="J431" s="981"/>
      <c r="K431" s="981"/>
    </row>
    <row r="432" spans="2:11">
      <c r="B432" s="531"/>
      <c r="C432" s="1129" t="s">
        <v>512</v>
      </c>
      <c r="D432" s="1127" t="s">
        <v>987</v>
      </c>
      <c r="E432" s="1128">
        <v>14347</v>
      </c>
      <c r="F432" s="1128">
        <v>15158</v>
      </c>
      <c r="H432" s="980"/>
      <c r="I432" s="980"/>
      <c r="J432" s="981"/>
      <c r="K432" s="981"/>
    </row>
    <row r="433" spans="2:11">
      <c r="B433" s="531"/>
      <c r="C433" s="1129" t="s">
        <v>513</v>
      </c>
      <c r="D433" s="1127" t="s">
        <v>988</v>
      </c>
      <c r="E433" s="1128">
        <v>15916</v>
      </c>
      <c r="F433" s="1128">
        <v>16873</v>
      </c>
      <c r="H433" s="980"/>
      <c r="I433" s="980"/>
      <c r="J433" s="981"/>
      <c r="K433" s="981"/>
    </row>
    <row r="434" spans="2:11">
      <c r="B434" s="531"/>
      <c r="C434" s="1126">
        <v>580404</v>
      </c>
      <c r="D434" s="1127" t="s">
        <v>989</v>
      </c>
      <c r="E434" s="1128">
        <v>20358</v>
      </c>
      <c r="F434" s="1128">
        <v>20849</v>
      </c>
      <c r="H434" s="980"/>
      <c r="I434" s="980"/>
      <c r="J434" s="981"/>
      <c r="K434" s="981"/>
    </row>
    <row r="435" spans="2:11">
      <c r="B435" s="531"/>
      <c r="C435" s="1126">
        <v>170901</v>
      </c>
      <c r="D435" s="1127" t="s">
        <v>990</v>
      </c>
      <c r="E435" s="1128">
        <v>18705</v>
      </c>
      <c r="F435" s="1128">
        <v>19590</v>
      </c>
      <c r="H435" s="980"/>
      <c r="I435" s="980"/>
      <c r="J435" s="981"/>
      <c r="K435" s="981"/>
    </row>
    <row r="436" spans="2:11">
      <c r="B436" s="531"/>
      <c r="C436" s="1129" t="s">
        <v>514</v>
      </c>
      <c r="D436" s="1127" t="s">
        <v>991</v>
      </c>
      <c r="E436" s="1128">
        <v>13775</v>
      </c>
      <c r="F436" s="1128">
        <v>14863</v>
      </c>
      <c r="H436" s="980"/>
      <c r="I436" s="980"/>
      <c r="J436" s="981"/>
      <c r="K436" s="981"/>
    </row>
    <row r="437" spans="2:11">
      <c r="B437" s="531"/>
      <c r="C437" s="1126">
        <v>512201</v>
      </c>
      <c r="D437" s="1127" t="s">
        <v>992</v>
      </c>
      <c r="E437" s="1128">
        <v>13675</v>
      </c>
      <c r="F437" s="1128">
        <v>14266</v>
      </c>
      <c r="H437" s="980"/>
      <c r="I437" s="980"/>
      <c r="J437" s="981"/>
      <c r="K437" s="981"/>
    </row>
    <row r="438" spans="2:11">
      <c r="B438" s="531"/>
      <c r="C438" s="1126">
        <v>500304</v>
      </c>
      <c r="D438" s="1127" t="s">
        <v>993</v>
      </c>
      <c r="E438" s="1128">
        <v>21424</v>
      </c>
      <c r="F438" s="1128">
        <v>22622</v>
      </c>
      <c r="H438" s="980"/>
      <c r="I438" s="980"/>
      <c r="J438" s="981"/>
      <c r="K438" s="981"/>
    </row>
    <row r="439" spans="2:11">
      <c r="B439" s="531"/>
      <c r="C439" s="1126">
        <v>181101</v>
      </c>
      <c r="D439" s="1127" t="s">
        <v>994</v>
      </c>
      <c r="E439" s="1128">
        <v>15606</v>
      </c>
      <c r="F439" s="1128">
        <v>16911</v>
      </c>
      <c r="H439" s="980"/>
      <c r="I439" s="980"/>
      <c r="J439" s="981"/>
      <c r="K439" s="981"/>
    </row>
    <row r="440" spans="2:11">
      <c r="B440" s="531"/>
      <c r="C440" s="1126">
        <v>280211</v>
      </c>
      <c r="D440" s="1127" t="s">
        <v>995</v>
      </c>
      <c r="E440" s="1128">
        <v>17041</v>
      </c>
      <c r="F440" s="1128">
        <v>17569</v>
      </c>
      <c r="H440" s="980"/>
      <c r="I440" s="980"/>
      <c r="J440" s="981"/>
      <c r="K440" s="981"/>
    </row>
    <row r="441" spans="2:11">
      <c r="B441" s="531"/>
      <c r="C441" s="1126">
        <v>550101</v>
      </c>
      <c r="D441" s="1127" t="s">
        <v>996</v>
      </c>
      <c r="E441" s="1128">
        <v>10542</v>
      </c>
      <c r="F441" s="1128">
        <v>11547</v>
      </c>
      <c r="H441" s="980"/>
      <c r="I441" s="980"/>
      <c r="J441" s="981"/>
      <c r="K441" s="981"/>
    </row>
    <row r="442" spans="2:11">
      <c r="B442" s="531"/>
      <c r="C442" s="1126">
        <v>512300</v>
      </c>
      <c r="D442" s="1127" t="s">
        <v>997</v>
      </c>
      <c r="E442" s="1128">
        <v>17862</v>
      </c>
      <c r="F442" s="1128">
        <v>19545</v>
      </c>
      <c r="H442" s="980"/>
      <c r="I442" s="980"/>
      <c r="J442" s="981"/>
      <c r="K442" s="981"/>
    </row>
    <row r="443" spans="2:11">
      <c r="B443" s="531"/>
      <c r="C443" s="1129" t="s">
        <v>515</v>
      </c>
      <c r="D443" s="1127" t="s">
        <v>998</v>
      </c>
      <c r="E443" s="1128">
        <v>14188</v>
      </c>
      <c r="F443" s="1128">
        <v>15109</v>
      </c>
      <c r="H443" s="980"/>
      <c r="I443" s="980"/>
      <c r="J443" s="981"/>
      <c r="K443" s="981"/>
    </row>
    <row r="444" spans="2:11">
      <c r="B444" s="531"/>
      <c r="C444" s="1126">
        <v>251400</v>
      </c>
      <c r="D444" s="1127" t="s">
        <v>999</v>
      </c>
      <c r="E444" s="1128">
        <v>15000</v>
      </c>
      <c r="F444" s="1128">
        <v>15898</v>
      </c>
      <c r="H444" s="980"/>
      <c r="I444" s="980"/>
      <c r="J444" s="981"/>
      <c r="K444" s="981"/>
    </row>
    <row r="445" spans="2:11">
      <c r="B445" s="531"/>
      <c r="C445" s="1126">
        <v>471400</v>
      </c>
      <c r="D445" s="1127" t="s">
        <v>1000</v>
      </c>
      <c r="E445" s="1128">
        <v>14888</v>
      </c>
      <c r="F445" s="1128">
        <v>15369</v>
      </c>
      <c r="H445" s="980"/>
      <c r="I445" s="980"/>
      <c r="J445" s="981"/>
      <c r="K445" s="981"/>
    </row>
    <row r="446" spans="2:11">
      <c r="B446" s="531"/>
      <c r="C446" s="1126">
        <v>421201</v>
      </c>
      <c r="D446" s="1127" t="s">
        <v>1001</v>
      </c>
      <c r="E446" s="1128">
        <v>15654</v>
      </c>
      <c r="F446" s="1128">
        <v>16218</v>
      </c>
      <c r="H446" s="980"/>
      <c r="I446" s="980"/>
      <c r="J446" s="981"/>
      <c r="K446" s="981"/>
    </row>
    <row r="447" spans="2:11">
      <c r="B447" s="531"/>
      <c r="C447" s="1126">
        <v>621201</v>
      </c>
      <c r="D447" s="1127" t="s">
        <v>1002</v>
      </c>
      <c r="E447" s="1128">
        <v>21597</v>
      </c>
      <c r="F447" s="1128">
        <v>21994</v>
      </c>
      <c r="H447" s="980"/>
      <c r="I447" s="980"/>
      <c r="J447" s="981"/>
      <c r="K447" s="981"/>
    </row>
    <row r="448" spans="2:11">
      <c r="B448" s="531"/>
      <c r="C448" s="1126">
        <v>271201</v>
      </c>
      <c r="D448" s="1127" t="s">
        <v>1003</v>
      </c>
      <c r="E448" s="1128">
        <v>14057</v>
      </c>
      <c r="F448" s="1128">
        <v>15111</v>
      </c>
      <c r="H448" s="980"/>
      <c r="I448" s="980"/>
      <c r="J448" s="981"/>
      <c r="K448" s="981"/>
    </row>
    <row r="449" spans="2:11">
      <c r="B449" s="531"/>
      <c r="C449" s="1126">
        <v>142301</v>
      </c>
      <c r="D449" s="1127" t="s">
        <v>1004</v>
      </c>
      <c r="E449" s="1128">
        <v>13491</v>
      </c>
      <c r="F449" s="1128">
        <v>14373</v>
      </c>
      <c r="H449" s="980"/>
      <c r="I449" s="980"/>
      <c r="J449" s="981"/>
      <c r="K449" s="981"/>
    </row>
    <row r="450" spans="2:11">
      <c r="B450" s="531"/>
      <c r="C450" s="1126">
        <v>412901</v>
      </c>
      <c r="D450" s="1127" t="s">
        <v>1005</v>
      </c>
      <c r="E450" s="1128">
        <v>14160</v>
      </c>
      <c r="F450" s="1128">
        <v>14864</v>
      </c>
      <c r="H450" s="980"/>
      <c r="I450" s="980"/>
      <c r="J450" s="981"/>
      <c r="K450" s="981"/>
    </row>
    <row r="451" spans="2:11">
      <c r="B451" s="531"/>
      <c r="C451" s="1126">
        <v>661401</v>
      </c>
      <c r="D451" s="1127" t="s">
        <v>1006</v>
      </c>
      <c r="E451" s="1128">
        <v>24143</v>
      </c>
      <c r="F451" s="1128">
        <v>25802</v>
      </c>
      <c r="H451" s="980"/>
      <c r="I451" s="980"/>
      <c r="J451" s="981"/>
      <c r="K451" s="981"/>
    </row>
    <row r="452" spans="2:11">
      <c r="B452" s="531"/>
      <c r="C452" s="1126">
        <v>461300</v>
      </c>
      <c r="D452" s="1127" t="s">
        <v>1007</v>
      </c>
      <c r="E452" s="1128">
        <v>15471</v>
      </c>
      <c r="F452" s="1128">
        <v>16576</v>
      </c>
      <c r="H452" s="980"/>
      <c r="I452" s="980"/>
      <c r="J452" s="981"/>
      <c r="K452" s="981"/>
    </row>
    <row r="453" spans="2:11">
      <c r="B453" s="531"/>
      <c r="C453" s="1129" t="s">
        <v>498</v>
      </c>
      <c r="D453" s="1127" t="s">
        <v>1008</v>
      </c>
      <c r="E453" s="1128">
        <v>17814</v>
      </c>
      <c r="F453" s="1128">
        <v>18762</v>
      </c>
      <c r="H453" s="980"/>
      <c r="I453" s="980"/>
      <c r="J453" s="981"/>
      <c r="K453" s="981"/>
    </row>
    <row r="454" spans="2:11">
      <c r="B454" s="531"/>
      <c r="C454" s="1126">
        <v>600601</v>
      </c>
      <c r="D454" s="1127" t="s">
        <v>1009</v>
      </c>
      <c r="E454" s="1128">
        <v>15650</v>
      </c>
      <c r="F454" s="1128">
        <v>16411</v>
      </c>
      <c r="H454" s="980"/>
      <c r="I454" s="980"/>
      <c r="J454" s="981"/>
      <c r="K454" s="981"/>
    </row>
    <row r="455" spans="2:11">
      <c r="B455" s="531"/>
      <c r="C455" s="1126">
        <v>211701</v>
      </c>
      <c r="D455" s="1127" t="s">
        <v>1010</v>
      </c>
      <c r="E455" s="1128">
        <v>13806</v>
      </c>
      <c r="F455" s="1128">
        <v>14144</v>
      </c>
      <c r="H455" s="980"/>
      <c r="I455" s="980"/>
      <c r="J455" s="981"/>
      <c r="K455" s="981"/>
    </row>
    <row r="456" spans="2:11">
      <c r="B456" s="531"/>
      <c r="C456" s="1129" t="s">
        <v>516</v>
      </c>
      <c r="D456" s="1127" t="s">
        <v>1011</v>
      </c>
      <c r="E456" s="1128">
        <v>15081</v>
      </c>
      <c r="F456" s="1128">
        <v>16081</v>
      </c>
      <c r="H456" s="980"/>
      <c r="I456" s="980"/>
      <c r="J456" s="981"/>
      <c r="K456" s="981"/>
    </row>
    <row r="457" spans="2:11">
      <c r="B457" s="531"/>
      <c r="C457" s="1126">
        <v>280506</v>
      </c>
      <c r="D457" s="1127" t="s">
        <v>1012</v>
      </c>
      <c r="E457" s="1128">
        <v>25792</v>
      </c>
      <c r="F457" s="1128">
        <v>26285</v>
      </c>
      <c r="H457" s="980"/>
      <c r="I457" s="980"/>
      <c r="J457" s="981"/>
      <c r="K457" s="981"/>
    </row>
    <row r="458" spans="2:11">
      <c r="B458" s="531"/>
      <c r="C458" s="1126">
        <v>581002</v>
      </c>
      <c r="D458" s="1127" t="s">
        <v>1013</v>
      </c>
      <c r="E458" s="1128">
        <v>39891</v>
      </c>
      <c r="F458" s="1128">
        <v>42907</v>
      </c>
      <c r="H458" s="980"/>
      <c r="I458" s="980"/>
      <c r="J458" s="981"/>
      <c r="K458" s="981"/>
    </row>
    <row r="459" spans="2:11">
      <c r="B459" s="531"/>
      <c r="C459" s="1126">
        <v>650901</v>
      </c>
      <c r="D459" s="1127" t="s">
        <v>1014</v>
      </c>
      <c r="E459" s="1128">
        <v>12373</v>
      </c>
      <c r="F459" s="1128">
        <v>13145</v>
      </c>
      <c r="H459" s="980"/>
      <c r="I459" s="980"/>
      <c r="J459" s="981"/>
      <c r="K459" s="981"/>
    </row>
    <row r="460" spans="2:11">
      <c r="B460" s="531"/>
      <c r="C460" s="1129" t="s">
        <v>517</v>
      </c>
      <c r="D460" s="1127" t="s">
        <v>1015</v>
      </c>
      <c r="E460" s="1128">
        <v>13323</v>
      </c>
      <c r="F460" s="1128">
        <v>14100</v>
      </c>
      <c r="H460" s="980"/>
      <c r="I460" s="980"/>
      <c r="J460" s="981"/>
      <c r="K460" s="981"/>
    </row>
    <row r="461" spans="2:11">
      <c r="B461" s="531"/>
      <c r="C461" s="1126">
        <v>512501</v>
      </c>
      <c r="D461" s="1127" t="s">
        <v>1016</v>
      </c>
      <c r="E461" s="1128">
        <v>13248</v>
      </c>
      <c r="F461" s="1128">
        <v>13516</v>
      </c>
      <c r="H461" s="980"/>
      <c r="I461" s="980"/>
      <c r="J461" s="981"/>
      <c r="K461" s="981"/>
    </row>
    <row r="462" spans="2:11">
      <c r="B462" s="531"/>
      <c r="C462" s="1126">
        <v>580224</v>
      </c>
      <c r="D462" s="1127" t="s">
        <v>1017</v>
      </c>
      <c r="E462" s="1128">
        <v>17224</v>
      </c>
      <c r="F462" s="1128">
        <v>18443</v>
      </c>
      <c r="H462" s="980"/>
      <c r="I462" s="980"/>
      <c r="J462" s="981"/>
      <c r="K462" s="981"/>
    </row>
    <row r="463" spans="2:11">
      <c r="B463" s="531"/>
      <c r="C463" s="1126">
        <v>181201</v>
      </c>
      <c r="D463" s="1127" t="s">
        <v>1018</v>
      </c>
      <c r="E463" s="1128">
        <v>14078</v>
      </c>
      <c r="F463" s="1128">
        <v>14734</v>
      </c>
      <c r="H463" s="980"/>
      <c r="I463" s="980"/>
      <c r="J463" s="981"/>
      <c r="K463" s="981"/>
    </row>
    <row r="464" spans="2:11">
      <c r="B464" s="531"/>
      <c r="C464" s="1126">
        <v>131201</v>
      </c>
      <c r="D464" s="1127" t="s">
        <v>1019</v>
      </c>
      <c r="E464" s="1128">
        <v>18755</v>
      </c>
      <c r="F464" s="1128">
        <v>19310</v>
      </c>
      <c r="H464" s="980"/>
      <c r="I464" s="980"/>
      <c r="J464" s="981"/>
      <c r="K464" s="981"/>
    </row>
    <row r="465" spans="2:11">
      <c r="B465" s="531"/>
      <c r="C465" s="1126">
        <v>500308</v>
      </c>
      <c r="D465" s="1127" t="s">
        <v>1020</v>
      </c>
      <c r="E465" s="1128">
        <v>18694</v>
      </c>
      <c r="F465" s="1128">
        <v>19386</v>
      </c>
      <c r="H465" s="980"/>
      <c r="I465" s="980"/>
      <c r="J465" s="981"/>
      <c r="K465" s="981"/>
    </row>
    <row r="466" spans="2:11">
      <c r="B466" s="531"/>
      <c r="C466" s="1126">
        <v>661500</v>
      </c>
      <c r="D466" s="1127" t="s">
        <v>1021</v>
      </c>
      <c r="E466" s="1128">
        <v>21269</v>
      </c>
      <c r="F466" s="1128">
        <v>22745</v>
      </c>
      <c r="H466" s="980"/>
      <c r="I466" s="980"/>
      <c r="J466" s="981"/>
      <c r="K466" s="981"/>
    </row>
    <row r="467" spans="2:11">
      <c r="B467" s="531"/>
      <c r="C467" s="1126">
        <v>661601</v>
      </c>
      <c r="D467" s="1127" t="s">
        <v>1022</v>
      </c>
      <c r="E467" s="1128">
        <v>18654</v>
      </c>
      <c r="F467" s="1128">
        <v>19684</v>
      </c>
      <c r="H467" s="980"/>
      <c r="I467" s="980"/>
      <c r="J467" s="981"/>
      <c r="K467" s="981"/>
    </row>
    <row r="468" spans="2:11">
      <c r="B468" s="531"/>
      <c r="C468" s="1126">
        <v>181302</v>
      </c>
      <c r="D468" s="1127" t="s">
        <v>1023</v>
      </c>
      <c r="E468" s="1128">
        <v>15236</v>
      </c>
      <c r="F468" s="1128">
        <v>15786</v>
      </c>
      <c r="H468" s="980"/>
      <c r="I468" s="980"/>
      <c r="J468" s="981"/>
      <c r="K468" s="981"/>
    </row>
    <row r="469" spans="2:11">
      <c r="B469" s="531"/>
      <c r="C469" s="1126">
        <v>261201</v>
      </c>
      <c r="D469" s="1127" t="s">
        <v>1024</v>
      </c>
      <c r="E469" s="1128">
        <v>15578</v>
      </c>
      <c r="F469" s="1128">
        <v>16550</v>
      </c>
      <c r="H469" s="980"/>
      <c r="I469" s="980"/>
      <c r="J469" s="981"/>
      <c r="K469" s="981"/>
    </row>
    <row r="470" spans="2:11">
      <c r="B470" s="531"/>
      <c r="C470" s="1126">
        <v>680601</v>
      </c>
      <c r="D470" s="1127" t="s">
        <v>1025</v>
      </c>
      <c r="E470" s="1128">
        <v>13605</v>
      </c>
      <c r="F470" s="1128">
        <v>14190</v>
      </c>
      <c r="H470" s="980"/>
      <c r="I470" s="980"/>
      <c r="J470" s="981"/>
      <c r="K470" s="981"/>
    </row>
    <row r="471" spans="2:11">
      <c r="B471" s="531"/>
      <c r="C471" s="1126">
        <v>671201</v>
      </c>
      <c r="D471" s="1127" t="s">
        <v>1026</v>
      </c>
      <c r="E471" s="1128">
        <v>14698</v>
      </c>
      <c r="F471" s="1128">
        <v>15277</v>
      </c>
      <c r="H471" s="980"/>
      <c r="I471" s="980"/>
      <c r="J471" s="981"/>
      <c r="K471" s="981"/>
    </row>
    <row r="472" spans="2:11">
      <c r="B472" s="531"/>
      <c r="C472" s="1129" t="s">
        <v>518</v>
      </c>
      <c r="D472" s="1127" t="s">
        <v>1027</v>
      </c>
      <c r="E472" s="1128">
        <v>14370</v>
      </c>
      <c r="F472" s="1128">
        <v>14887</v>
      </c>
      <c r="H472" s="980"/>
      <c r="I472" s="980"/>
      <c r="J472" s="981"/>
      <c r="K472" s="981"/>
    </row>
    <row r="473" spans="2:11">
      <c r="B473" s="531"/>
      <c r="C473" s="1126">
        <v>431301</v>
      </c>
      <c r="D473" s="1127" t="s">
        <v>1028</v>
      </c>
      <c r="E473" s="1128">
        <v>13876</v>
      </c>
      <c r="F473" s="1128">
        <v>14473</v>
      </c>
      <c r="H473" s="980"/>
      <c r="I473" s="980"/>
      <c r="J473" s="981"/>
      <c r="K473" s="981"/>
    </row>
    <row r="474" spans="2:11">
      <c r="B474" s="531"/>
      <c r="C474" s="1126">
        <v>462001</v>
      </c>
      <c r="D474" s="1127" t="s">
        <v>1029</v>
      </c>
      <c r="E474" s="1128">
        <v>13643</v>
      </c>
      <c r="F474" s="1128">
        <v>14198</v>
      </c>
      <c r="H474" s="980"/>
      <c r="I474" s="980"/>
      <c r="J474" s="981"/>
      <c r="K474" s="981"/>
    </row>
    <row r="475" spans="2:11">
      <c r="B475" s="531"/>
      <c r="C475" s="1126">
        <v>440401</v>
      </c>
      <c r="D475" s="1127" t="s">
        <v>1030</v>
      </c>
      <c r="E475" s="1128">
        <v>14431</v>
      </c>
      <c r="F475" s="1128">
        <v>15284</v>
      </c>
      <c r="H475" s="980"/>
      <c r="I475" s="980"/>
      <c r="J475" s="981"/>
      <c r="K475" s="981"/>
    </row>
    <row r="476" spans="2:11">
      <c r="B476" s="531"/>
      <c r="C476" s="1126">
        <v>131301</v>
      </c>
      <c r="D476" s="1127" t="s">
        <v>1031</v>
      </c>
      <c r="E476" s="1128">
        <v>18245</v>
      </c>
      <c r="F476" s="1128">
        <v>19108</v>
      </c>
      <c r="H476" s="980"/>
      <c r="I476" s="980"/>
      <c r="J476" s="981"/>
      <c r="K476" s="981"/>
    </row>
    <row r="477" spans="2:11">
      <c r="B477" s="531"/>
      <c r="C477" s="1129" t="s">
        <v>519</v>
      </c>
      <c r="D477" s="1127" t="s">
        <v>1032</v>
      </c>
      <c r="E477" s="1128">
        <v>23052</v>
      </c>
      <c r="F477" s="1128">
        <v>24509</v>
      </c>
      <c r="H477" s="980"/>
      <c r="I477" s="980"/>
      <c r="J477" s="981"/>
      <c r="K477" s="981"/>
    </row>
    <row r="478" spans="2:11">
      <c r="B478" s="531"/>
      <c r="C478" s="1129" t="s">
        <v>549</v>
      </c>
      <c r="D478" s="1127" t="s">
        <v>1033</v>
      </c>
      <c r="E478" s="1128">
        <v>12649</v>
      </c>
      <c r="F478" s="1128">
        <v>13499</v>
      </c>
      <c r="H478" s="980"/>
      <c r="I478" s="980"/>
      <c r="J478" s="981"/>
      <c r="K478" s="981"/>
    </row>
    <row r="479" spans="2:11">
      <c r="B479" s="531"/>
      <c r="C479" s="1126">
        <v>261401</v>
      </c>
      <c r="D479" s="1127" t="s">
        <v>1034</v>
      </c>
      <c r="E479" s="1128">
        <v>16326</v>
      </c>
      <c r="F479" s="1128">
        <v>17080</v>
      </c>
      <c r="H479" s="980"/>
      <c r="I479" s="980"/>
      <c r="J479" s="981"/>
      <c r="K479" s="981"/>
    </row>
    <row r="480" spans="2:11">
      <c r="B480" s="531"/>
      <c r="C480" s="1126">
        <v>280518</v>
      </c>
      <c r="D480" s="1127" t="s">
        <v>1035</v>
      </c>
      <c r="E480" s="1128">
        <v>18007</v>
      </c>
      <c r="F480" s="1128">
        <v>18682</v>
      </c>
      <c r="H480" s="980"/>
      <c r="I480" s="980"/>
      <c r="J480" s="981"/>
      <c r="K480" s="981"/>
    </row>
    <row r="481" spans="2:11">
      <c r="B481" s="531"/>
      <c r="C481" s="1126">
        <v>280504</v>
      </c>
      <c r="D481" s="1127" t="s">
        <v>1036</v>
      </c>
      <c r="E481" s="1128">
        <v>21153</v>
      </c>
      <c r="F481" s="1128">
        <v>21925</v>
      </c>
      <c r="H481" s="980"/>
      <c r="I481" s="980"/>
      <c r="J481" s="981"/>
      <c r="K481" s="981"/>
    </row>
    <row r="482" spans="2:11">
      <c r="B482" s="531"/>
      <c r="C482" s="1129" t="s">
        <v>520</v>
      </c>
      <c r="D482" s="1127" t="s">
        <v>1037</v>
      </c>
      <c r="E482" s="1128">
        <v>16872</v>
      </c>
      <c r="F482" s="1128">
        <v>17846</v>
      </c>
      <c r="H482" s="980"/>
      <c r="I482" s="980"/>
      <c r="J482" s="981"/>
      <c r="K482" s="981"/>
    </row>
    <row r="483" spans="2:11">
      <c r="B483" s="531"/>
      <c r="C483" s="1126">
        <v>660809</v>
      </c>
      <c r="D483" s="1127" t="s">
        <v>1038</v>
      </c>
      <c r="E483" s="1128">
        <v>18789</v>
      </c>
      <c r="F483" s="1128">
        <v>19691</v>
      </c>
      <c r="H483" s="980"/>
      <c r="I483" s="980"/>
      <c r="J483" s="981"/>
      <c r="K483" s="981"/>
    </row>
    <row r="484" spans="2:11">
      <c r="B484" s="531"/>
      <c r="C484" s="1126">
        <v>660802</v>
      </c>
      <c r="D484" s="1127" t="s">
        <v>1039</v>
      </c>
      <c r="E484" s="1128">
        <v>46971</v>
      </c>
      <c r="F484" s="1128">
        <v>48789</v>
      </c>
      <c r="H484" s="980"/>
      <c r="I484" s="980"/>
      <c r="J484" s="981"/>
      <c r="K484" s="981"/>
    </row>
    <row r="485" spans="2:11">
      <c r="B485" s="531"/>
      <c r="C485" s="1126">
        <v>211103</v>
      </c>
      <c r="D485" s="1127" t="s">
        <v>1040</v>
      </c>
      <c r="E485" s="1128">
        <v>13855</v>
      </c>
      <c r="F485" s="1128">
        <v>14406</v>
      </c>
      <c r="H485" s="980"/>
      <c r="I485" s="980"/>
      <c r="J485" s="981"/>
      <c r="K485" s="981"/>
    </row>
    <row r="486" spans="2:11">
      <c r="B486" s="531"/>
      <c r="C486" s="1129" t="s">
        <v>521</v>
      </c>
      <c r="D486" s="1127" t="s">
        <v>1041</v>
      </c>
      <c r="E486" s="1128">
        <v>13280</v>
      </c>
      <c r="F486" s="1128">
        <v>13757</v>
      </c>
      <c r="H486" s="980"/>
      <c r="I486" s="980"/>
      <c r="J486" s="981"/>
      <c r="K486" s="981"/>
    </row>
    <row r="487" spans="2:11">
      <c r="B487" s="531"/>
      <c r="C487" s="1126">
        <v>661904</v>
      </c>
      <c r="D487" s="1127" t="s">
        <v>1042</v>
      </c>
      <c r="E487" s="1128">
        <v>19614</v>
      </c>
      <c r="F487" s="1128">
        <v>20873</v>
      </c>
      <c r="H487" s="980"/>
      <c r="I487" s="980"/>
      <c r="J487" s="981"/>
      <c r="K487" s="981"/>
    </row>
    <row r="488" spans="2:11">
      <c r="B488" s="531"/>
      <c r="C488" s="1126">
        <v>580206</v>
      </c>
      <c r="D488" s="1127" t="s">
        <v>1043</v>
      </c>
      <c r="E488" s="1128">
        <v>24343</v>
      </c>
      <c r="F488" s="1128">
        <v>28854</v>
      </c>
      <c r="H488" s="980"/>
      <c r="I488" s="980"/>
      <c r="J488" s="981"/>
      <c r="K488" s="981"/>
    </row>
    <row r="489" spans="2:11">
      <c r="B489" s="531"/>
      <c r="C489" s="1126">
        <v>441800</v>
      </c>
      <c r="D489" s="1127" t="s">
        <v>1044</v>
      </c>
      <c r="E489" s="1128">
        <v>13787</v>
      </c>
      <c r="F489" s="1128">
        <v>14646</v>
      </c>
      <c r="H489" s="980"/>
      <c r="I489" s="980"/>
      <c r="J489" s="981"/>
      <c r="K489" s="981"/>
    </row>
    <row r="490" spans="2:11">
      <c r="B490" s="531"/>
      <c r="C490" s="1126">
        <v>280404</v>
      </c>
      <c r="D490" s="1127" t="s">
        <v>1045</v>
      </c>
      <c r="E490" s="1128">
        <v>25825</v>
      </c>
      <c r="F490" s="1128">
        <v>27121</v>
      </c>
      <c r="H490" s="980"/>
      <c r="I490" s="980"/>
      <c r="J490" s="981"/>
      <c r="K490" s="981"/>
    </row>
    <row r="491" spans="2:11">
      <c r="B491" s="531"/>
      <c r="C491" s="1129" t="s">
        <v>522</v>
      </c>
      <c r="D491" s="1127" t="s">
        <v>1046</v>
      </c>
      <c r="E491" s="1128">
        <v>13482</v>
      </c>
      <c r="F491" s="1128">
        <v>14497</v>
      </c>
      <c r="H491" s="980"/>
      <c r="I491" s="980"/>
      <c r="J491" s="981"/>
      <c r="K491" s="981"/>
    </row>
    <row r="492" spans="2:11">
      <c r="B492" s="531"/>
      <c r="C492" s="1126">
        <v>512902</v>
      </c>
      <c r="D492" s="1127" t="s">
        <v>1047</v>
      </c>
      <c r="E492" s="1128">
        <v>15520</v>
      </c>
      <c r="F492" s="1128">
        <v>16282</v>
      </c>
      <c r="H492" s="980"/>
      <c r="I492" s="980"/>
      <c r="J492" s="981"/>
      <c r="K492" s="981"/>
    </row>
    <row r="493" spans="2:11">
      <c r="B493" s="531"/>
      <c r="C493" s="1126">
        <v>131500</v>
      </c>
      <c r="D493" s="1127" t="s">
        <v>1048</v>
      </c>
      <c r="E493" s="1128">
        <v>18612</v>
      </c>
      <c r="F493" s="1128">
        <v>20386</v>
      </c>
      <c r="H493" s="980"/>
      <c r="I493" s="980"/>
      <c r="J493" s="981"/>
      <c r="K493" s="981"/>
    </row>
    <row r="494" spans="2:11">
      <c r="B494" s="531"/>
      <c r="C494" s="1126">
        <v>572301</v>
      </c>
      <c r="D494" s="1127" t="s">
        <v>1049</v>
      </c>
      <c r="E494" s="1128">
        <v>15148</v>
      </c>
      <c r="F494" s="1128">
        <v>15245</v>
      </c>
      <c r="H494" s="980"/>
      <c r="I494" s="980"/>
      <c r="J494" s="981"/>
      <c r="K494" s="981"/>
    </row>
    <row r="495" spans="2:11">
      <c r="B495" s="531"/>
      <c r="C495" s="1126">
        <v>461801</v>
      </c>
      <c r="D495" s="1127" t="s">
        <v>1050</v>
      </c>
      <c r="E495" s="1128">
        <v>15196</v>
      </c>
      <c r="F495" s="1128">
        <v>16039</v>
      </c>
      <c r="H495" s="980"/>
      <c r="I495" s="980"/>
      <c r="J495" s="981"/>
      <c r="K495" s="981"/>
    </row>
    <row r="496" spans="2:11">
      <c r="B496" s="531"/>
      <c r="C496" s="1126">
        <v>641401</v>
      </c>
      <c r="D496" s="1127" t="s">
        <v>1051</v>
      </c>
      <c r="E496" s="1128">
        <v>26077</v>
      </c>
      <c r="F496" s="1128">
        <v>28022</v>
      </c>
      <c r="H496" s="980"/>
      <c r="I496" s="980"/>
      <c r="J496" s="981"/>
      <c r="K496" s="981"/>
    </row>
    <row r="497" spans="2:11">
      <c r="B497" s="531"/>
      <c r="C497" s="1126">
        <v>480503</v>
      </c>
      <c r="D497" s="1127" t="s">
        <v>1052</v>
      </c>
      <c r="E497" s="1128">
        <v>19051</v>
      </c>
      <c r="F497" s="1128">
        <v>19864</v>
      </c>
      <c r="H497" s="980"/>
      <c r="I497" s="980"/>
      <c r="J497" s="981"/>
      <c r="K497" s="981"/>
    </row>
    <row r="498" spans="2:11">
      <c r="B498" s="531"/>
      <c r="C498" s="1126">
        <v>630902</v>
      </c>
      <c r="D498" s="1127" t="s">
        <v>1053</v>
      </c>
      <c r="E498" s="1128">
        <v>11735</v>
      </c>
      <c r="F498" s="1128">
        <v>12220</v>
      </c>
      <c r="H498" s="980"/>
      <c r="I498" s="980"/>
      <c r="J498" s="981"/>
      <c r="K498" s="981"/>
    </row>
    <row r="499" spans="2:11">
      <c r="B499" s="531"/>
      <c r="C499" s="1126">
        <v>580903</v>
      </c>
      <c r="D499" s="1127" t="s">
        <v>1054</v>
      </c>
      <c r="E499" s="1128">
        <v>53313</v>
      </c>
      <c r="F499" s="1128">
        <v>56565</v>
      </c>
      <c r="H499" s="980"/>
      <c r="I499" s="980"/>
      <c r="J499" s="981"/>
      <c r="K499" s="981"/>
    </row>
    <row r="500" spans="2:11">
      <c r="B500" s="531"/>
      <c r="C500" s="1129" t="s">
        <v>523</v>
      </c>
      <c r="D500" s="1127" t="s">
        <v>1055</v>
      </c>
      <c r="E500" s="1128">
        <v>14070</v>
      </c>
      <c r="F500" s="1128">
        <v>15798</v>
      </c>
      <c r="H500" s="980"/>
      <c r="I500" s="980"/>
      <c r="J500" s="981"/>
      <c r="K500" s="981"/>
    </row>
    <row r="501" spans="2:11">
      <c r="B501" s="531"/>
      <c r="C501" s="1129" t="s">
        <v>524</v>
      </c>
      <c r="D501" s="1127" t="s">
        <v>1056</v>
      </c>
      <c r="E501" s="1128">
        <v>15336</v>
      </c>
      <c r="F501" s="1128">
        <v>16190</v>
      </c>
      <c r="H501" s="980"/>
      <c r="I501" s="980"/>
      <c r="J501" s="981"/>
      <c r="K501" s="981"/>
    </row>
    <row r="502" spans="2:11">
      <c r="B502" s="531"/>
      <c r="C502" s="1126">
        <v>651503</v>
      </c>
      <c r="D502" s="1127" t="s">
        <v>1057</v>
      </c>
      <c r="E502" s="1128">
        <v>14355</v>
      </c>
      <c r="F502" s="1128">
        <v>15038</v>
      </c>
      <c r="H502" s="980"/>
      <c r="I502" s="980"/>
      <c r="J502" s="981"/>
      <c r="K502" s="981"/>
    </row>
    <row r="503" spans="2:11">
      <c r="B503" s="531"/>
      <c r="C503" s="1126">
        <v>131701</v>
      </c>
      <c r="D503" s="1127" t="s">
        <v>1058</v>
      </c>
      <c r="E503" s="1128">
        <v>16839</v>
      </c>
      <c r="F503" s="1128">
        <v>17442</v>
      </c>
      <c r="H503" s="980"/>
      <c r="I503" s="980"/>
      <c r="J503" s="981"/>
      <c r="K503" s="981"/>
    </row>
    <row r="504" spans="2:11">
      <c r="B504" s="531"/>
      <c r="C504" s="1126">
        <v>411701</v>
      </c>
      <c r="D504" s="1127" t="s">
        <v>1059</v>
      </c>
      <c r="E504" s="1128">
        <v>20470</v>
      </c>
      <c r="F504" s="1128">
        <v>21123</v>
      </c>
      <c r="H504" s="980"/>
      <c r="I504" s="980"/>
      <c r="J504" s="981"/>
      <c r="K504" s="981"/>
    </row>
    <row r="505" spans="2:11">
      <c r="B505" s="531"/>
      <c r="C505" s="1126">
        <v>580901</v>
      </c>
      <c r="D505" s="1127" t="s">
        <v>1060</v>
      </c>
      <c r="E505" s="1128">
        <v>44483</v>
      </c>
      <c r="F505" s="1128">
        <v>46311</v>
      </c>
      <c r="H505" s="980"/>
      <c r="I505" s="980"/>
      <c r="J505" s="981"/>
      <c r="K505" s="981"/>
    </row>
    <row r="506" spans="2:11">
      <c r="B506" s="531"/>
      <c r="C506" s="1126">
        <v>491200</v>
      </c>
      <c r="D506" s="1127" t="s">
        <v>1061</v>
      </c>
      <c r="E506" s="1128">
        <v>12105</v>
      </c>
      <c r="F506" s="1128">
        <v>13035</v>
      </c>
      <c r="H506" s="980"/>
      <c r="I506" s="980"/>
      <c r="J506" s="981"/>
      <c r="K506" s="981"/>
    </row>
    <row r="507" spans="2:11">
      <c r="B507" s="531"/>
      <c r="C507" s="1126">
        <v>131801</v>
      </c>
      <c r="D507" s="1127" t="s">
        <v>1062</v>
      </c>
      <c r="E507" s="1128">
        <v>20067</v>
      </c>
      <c r="F507" s="1128">
        <v>21323</v>
      </c>
      <c r="H507" s="980"/>
      <c r="I507" s="980"/>
      <c r="J507" s="981"/>
      <c r="K507" s="981"/>
    </row>
    <row r="508" spans="2:11">
      <c r="B508" s="531"/>
      <c r="C508" s="1126">
        <v>472001</v>
      </c>
      <c r="D508" s="1127" t="s">
        <v>1063</v>
      </c>
      <c r="E508" s="1128">
        <v>13054</v>
      </c>
      <c r="F508" s="1128">
        <v>13190</v>
      </c>
      <c r="H508" s="980"/>
      <c r="I508" s="980"/>
      <c r="J508" s="981"/>
      <c r="K508" s="981"/>
    </row>
    <row r="509" spans="2:11">
      <c r="B509" s="531"/>
      <c r="C509" s="1129" t="s">
        <v>525</v>
      </c>
      <c r="D509" s="1127" t="s">
        <v>1064</v>
      </c>
      <c r="E509" s="1128">
        <v>14953</v>
      </c>
      <c r="F509" s="1128">
        <v>15583</v>
      </c>
      <c r="H509" s="980"/>
      <c r="I509" s="980"/>
      <c r="J509" s="981"/>
      <c r="K509" s="981"/>
    </row>
    <row r="510" spans="2:11">
      <c r="B510" s="531"/>
      <c r="C510" s="1126">
        <v>580602</v>
      </c>
      <c r="D510" s="1127" t="s">
        <v>1065</v>
      </c>
      <c r="E510" s="1128">
        <v>24053</v>
      </c>
      <c r="F510" s="1128">
        <v>26042</v>
      </c>
      <c r="H510" s="980"/>
      <c r="I510" s="980"/>
      <c r="J510" s="981"/>
      <c r="K510" s="981"/>
    </row>
    <row r="511" spans="2:11">
      <c r="B511" s="531"/>
      <c r="C511" s="1126">
        <v>261600</v>
      </c>
      <c r="D511" s="1127" t="s">
        <v>1066</v>
      </c>
      <c r="E511" s="1128">
        <v>14277</v>
      </c>
      <c r="F511" s="1128">
        <v>15245</v>
      </c>
      <c r="H511" s="980"/>
      <c r="I511" s="980"/>
      <c r="J511" s="981"/>
      <c r="K511" s="981"/>
    </row>
    <row r="512" spans="2:11">
      <c r="B512" s="531"/>
      <c r="C512" s="1126">
        <v>591303</v>
      </c>
      <c r="D512" s="1127" t="s">
        <v>1244</v>
      </c>
      <c r="E512" s="1128">
        <v>20301</v>
      </c>
      <c r="F512" s="1128">
        <v>20825</v>
      </c>
      <c r="H512" s="980"/>
      <c r="I512" s="980"/>
      <c r="J512" s="981"/>
      <c r="K512" s="981"/>
    </row>
    <row r="513" spans="2:11">
      <c r="B513" s="531"/>
      <c r="C513" s="1126">
        <v>280221</v>
      </c>
      <c r="D513" s="1127" t="s">
        <v>1067</v>
      </c>
      <c r="E513" s="1128">
        <v>22484</v>
      </c>
      <c r="F513" s="1128">
        <v>23379</v>
      </c>
      <c r="H513" s="980"/>
      <c r="I513" s="980"/>
      <c r="J513" s="981"/>
      <c r="K513" s="981"/>
    </row>
    <row r="514" spans="2:11">
      <c r="B514" s="531"/>
      <c r="C514" s="1126">
        <v>580209</v>
      </c>
      <c r="D514" s="1127" t="s">
        <v>1068</v>
      </c>
      <c r="E514" s="1128">
        <v>16759</v>
      </c>
      <c r="F514" s="1128">
        <v>17637</v>
      </c>
      <c r="H514" s="980"/>
      <c r="I514" s="980"/>
      <c r="J514" s="981"/>
      <c r="K514" s="981"/>
    </row>
    <row r="515" spans="2:11">
      <c r="B515" s="531"/>
      <c r="C515" s="1126">
        <v>411800</v>
      </c>
      <c r="D515" s="1127" t="s">
        <v>1069</v>
      </c>
      <c r="E515" s="1128">
        <v>16394</v>
      </c>
      <c r="F515" s="1128">
        <v>17784</v>
      </c>
      <c r="H515" s="980"/>
      <c r="I515" s="980"/>
      <c r="J515" s="981"/>
      <c r="K515" s="981"/>
    </row>
    <row r="516" spans="2:11">
      <c r="B516" s="531"/>
      <c r="C516" s="1126">
        <v>560603</v>
      </c>
      <c r="D516" s="1127" t="s">
        <v>1070</v>
      </c>
      <c r="E516" s="1128">
        <v>17161</v>
      </c>
      <c r="F516" s="1128">
        <v>17671</v>
      </c>
      <c r="H516" s="980"/>
      <c r="I516" s="980"/>
      <c r="J516" s="981"/>
      <c r="K516" s="981"/>
    </row>
    <row r="517" spans="2:11">
      <c r="B517" s="531"/>
      <c r="C517" s="1126">
        <v>620901</v>
      </c>
      <c r="D517" s="1127" t="s">
        <v>1071</v>
      </c>
      <c r="E517" s="1128">
        <v>21166</v>
      </c>
      <c r="F517" s="1128">
        <v>21759</v>
      </c>
      <c r="H517" s="980"/>
      <c r="I517" s="980"/>
      <c r="J517" s="981"/>
      <c r="K517" s="981"/>
    </row>
    <row r="518" spans="2:11">
      <c r="B518" s="531"/>
      <c r="C518" s="1126">
        <v>280208</v>
      </c>
      <c r="D518" s="1127" t="s">
        <v>1072</v>
      </c>
      <c r="E518" s="1128">
        <v>22043</v>
      </c>
      <c r="F518" s="1128">
        <v>24225</v>
      </c>
      <c r="H518" s="980"/>
      <c r="I518" s="980"/>
      <c r="J518" s="981"/>
      <c r="K518" s="981"/>
    </row>
    <row r="519" spans="2:11">
      <c r="B519" s="531"/>
      <c r="C519" s="1126">
        <v>280403</v>
      </c>
      <c r="D519" s="1127" t="s">
        <v>1074</v>
      </c>
      <c r="E519" s="1128">
        <v>23959</v>
      </c>
      <c r="F519" s="1128">
        <v>24836</v>
      </c>
      <c r="H519" s="980"/>
      <c r="I519" s="980"/>
      <c r="J519" s="981"/>
      <c r="K519" s="981"/>
    </row>
    <row r="520" spans="2:11">
      <c r="B520" s="531"/>
      <c r="C520" s="1126">
        <v>121502</v>
      </c>
      <c r="D520" s="1127" t="s">
        <v>1075</v>
      </c>
      <c r="E520" s="1128">
        <v>21490</v>
      </c>
      <c r="F520" s="1128">
        <v>22092</v>
      </c>
      <c r="H520" s="980"/>
      <c r="I520" s="980"/>
      <c r="J520" s="981"/>
      <c r="K520" s="981"/>
    </row>
    <row r="521" spans="2:11">
      <c r="B521" s="531"/>
      <c r="C521" s="1126">
        <v>401201</v>
      </c>
      <c r="D521" s="1127" t="s">
        <v>1076</v>
      </c>
      <c r="E521" s="1128">
        <v>11926</v>
      </c>
      <c r="F521" s="1128">
        <v>12830</v>
      </c>
      <c r="H521" s="980"/>
      <c r="I521" s="980"/>
      <c r="J521" s="981"/>
      <c r="K521" s="981"/>
    </row>
    <row r="522" spans="2:11">
      <c r="B522" s="531"/>
      <c r="C522" s="1126">
        <v>261701</v>
      </c>
      <c r="D522" s="1127" t="s">
        <v>1077</v>
      </c>
      <c r="E522" s="1128">
        <v>15964</v>
      </c>
      <c r="F522" s="1128">
        <v>16837</v>
      </c>
      <c r="H522" s="980"/>
      <c r="I522" s="980"/>
      <c r="J522" s="981"/>
      <c r="K522" s="981"/>
    </row>
    <row r="523" spans="2:11">
      <c r="B523" s="531"/>
      <c r="C523" s="1126">
        <v>661800</v>
      </c>
      <c r="D523" s="1127" t="s">
        <v>1078</v>
      </c>
      <c r="E523" s="1128">
        <v>23644</v>
      </c>
      <c r="F523" s="1128">
        <v>24573</v>
      </c>
      <c r="H523" s="980"/>
      <c r="I523" s="980"/>
      <c r="J523" s="981"/>
      <c r="K523" s="981"/>
    </row>
    <row r="524" spans="2:11">
      <c r="B524" s="531"/>
      <c r="C524" s="1126">
        <v>661901</v>
      </c>
      <c r="D524" s="1127" t="s">
        <v>1079</v>
      </c>
      <c r="E524" s="1128">
        <v>20680</v>
      </c>
      <c r="F524" s="1128">
        <v>21251</v>
      </c>
      <c r="H524" s="980"/>
      <c r="I524" s="980"/>
      <c r="J524" s="981"/>
      <c r="K524" s="981"/>
    </row>
    <row r="525" spans="2:11">
      <c r="B525" s="531"/>
      <c r="C525" s="1126">
        <v>580205</v>
      </c>
      <c r="D525" s="1127" t="s">
        <v>1080</v>
      </c>
      <c r="E525" s="1128">
        <v>16471</v>
      </c>
      <c r="F525" s="1128">
        <v>17062</v>
      </c>
      <c r="H525" s="980"/>
      <c r="I525" s="980"/>
      <c r="J525" s="981"/>
      <c r="K525" s="981"/>
    </row>
    <row r="526" spans="2:11">
      <c r="B526" s="531"/>
      <c r="C526" s="1126">
        <v>221001</v>
      </c>
      <c r="D526" s="1127" t="s">
        <v>1081</v>
      </c>
      <c r="E526" s="1128">
        <v>13383</v>
      </c>
      <c r="F526" s="1128">
        <v>13932</v>
      </c>
      <c r="H526" s="980"/>
      <c r="I526" s="980"/>
      <c r="J526" s="981"/>
      <c r="K526" s="981"/>
    </row>
    <row r="527" spans="2:11">
      <c r="B527" s="531"/>
      <c r="C527" s="1126">
        <v>580305</v>
      </c>
      <c r="D527" s="1127" t="s">
        <v>1082</v>
      </c>
      <c r="E527" s="1128">
        <v>34368</v>
      </c>
      <c r="F527" s="1128">
        <v>36361</v>
      </c>
      <c r="H527" s="980"/>
      <c r="I527" s="980"/>
      <c r="J527" s="981"/>
      <c r="K527" s="981"/>
    </row>
    <row r="528" spans="2:11">
      <c r="B528" s="531"/>
      <c r="C528" s="1126">
        <v>580910</v>
      </c>
      <c r="D528" s="1127" t="s">
        <v>1083</v>
      </c>
      <c r="E528" s="1128">
        <v>16907</v>
      </c>
      <c r="F528" s="1128">
        <v>17756</v>
      </c>
      <c r="H528" s="980"/>
      <c r="I528" s="980"/>
      <c r="J528" s="981"/>
      <c r="K528" s="981"/>
    </row>
    <row r="529" spans="2:11">
      <c r="B529" s="531"/>
      <c r="C529" s="1126">
        <v>161801</v>
      </c>
      <c r="D529" s="1127" t="s">
        <v>1084</v>
      </c>
      <c r="E529" s="1128">
        <v>20021</v>
      </c>
      <c r="F529" s="1128">
        <v>20848</v>
      </c>
      <c r="H529" s="980"/>
      <c r="I529" s="980"/>
      <c r="J529" s="981"/>
      <c r="K529" s="981"/>
    </row>
    <row r="530" spans="2:11">
      <c r="B530" s="531"/>
      <c r="C530" s="1129" t="s">
        <v>526</v>
      </c>
      <c r="D530" s="1127" t="s">
        <v>1085</v>
      </c>
      <c r="E530" s="1128">
        <v>3470</v>
      </c>
      <c r="F530" s="1128">
        <v>3488</v>
      </c>
      <c r="H530" s="980"/>
      <c r="I530" s="980"/>
      <c r="J530" s="981"/>
      <c r="K530" s="981"/>
    </row>
    <row r="531" spans="2:11">
      <c r="B531" s="531"/>
      <c r="C531" s="1126">
        <v>641501</v>
      </c>
      <c r="D531" s="1127" t="s">
        <v>1086</v>
      </c>
      <c r="E531" s="1128">
        <v>18439</v>
      </c>
      <c r="F531" s="1128">
        <v>19256</v>
      </c>
      <c r="H531" s="980"/>
      <c r="I531" s="980"/>
      <c r="J531" s="981"/>
      <c r="K531" s="981"/>
    </row>
    <row r="532" spans="2:11">
      <c r="B532" s="531"/>
      <c r="C532" s="1126">
        <v>161201</v>
      </c>
      <c r="D532" s="1127" t="s">
        <v>1087</v>
      </c>
      <c r="E532" s="1128">
        <v>17598</v>
      </c>
      <c r="F532" s="1128">
        <v>18784</v>
      </c>
      <c r="H532" s="980"/>
      <c r="I532" s="980"/>
      <c r="J532" s="981"/>
      <c r="K532" s="981"/>
    </row>
    <row r="533" spans="2:11">
      <c r="B533" s="531"/>
      <c r="C533" s="1126">
        <v>461901</v>
      </c>
      <c r="D533" s="1127" t="s">
        <v>1088</v>
      </c>
      <c r="E533" s="1128">
        <v>17184</v>
      </c>
      <c r="F533" s="1128">
        <v>18255</v>
      </c>
      <c r="H533" s="980"/>
      <c r="I533" s="980"/>
      <c r="J533" s="981"/>
      <c r="K533" s="981"/>
    </row>
    <row r="534" spans="2:11">
      <c r="B534" s="531"/>
      <c r="C534" s="1129" t="s">
        <v>527</v>
      </c>
      <c r="D534" s="1127" t="s">
        <v>1089</v>
      </c>
      <c r="E534" s="1128">
        <v>15293</v>
      </c>
      <c r="F534" s="1128">
        <v>16336</v>
      </c>
      <c r="H534" s="980"/>
      <c r="I534" s="980"/>
      <c r="J534" s="981"/>
      <c r="K534" s="981"/>
    </row>
    <row r="535" spans="2:11">
      <c r="B535" s="531"/>
      <c r="C535" s="1126">
        <v>161401</v>
      </c>
      <c r="D535" s="1127" t="s">
        <v>1090</v>
      </c>
      <c r="E535" s="1128">
        <v>17895</v>
      </c>
      <c r="F535" s="1128">
        <v>18666</v>
      </c>
      <c r="H535" s="980"/>
      <c r="I535" s="980"/>
      <c r="J535" s="981"/>
      <c r="K535" s="981"/>
    </row>
    <row r="536" spans="2:11">
      <c r="B536" s="531"/>
      <c r="C536" s="1126">
        <v>521800</v>
      </c>
      <c r="D536" s="1127" t="s">
        <v>1091</v>
      </c>
      <c r="E536" s="1128">
        <v>12913</v>
      </c>
      <c r="F536" s="1128">
        <v>13335</v>
      </c>
      <c r="H536" s="980"/>
      <c r="I536" s="980"/>
      <c r="J536" s="981"/>
      <c r="K536" s="981"/>
    </row>
    <row r="537" spans="2:11">
      <c r="B537" s="531"/>
      <c r="C537" s="1126">
        <v>621601</v>
      </c>
      <c r="D537" s="1127" t="s">
        <v>1092</v>
      </c>
      <c r="E537" s="1128">
        <v>15356</v>
      </c>
      <c r="F537" s="1128">
        <v>15996</v>
      </c>
      <c r="H537" s="980"/>
      <c r="I537" s="980"/>
      <c r="J537" s="981"/>
      <c r="K537" s="981"/>
    </row>
    <row r="538" spans="2:11">
      <c r="B538" s="531"/>
      <c r="C538" s="1126">
        <v>411603</v>
      </c>
      <c r="D538" s="1127" t="s">
        <v>1093</v>
      </c>
      <c r="E538" s="1128">
        <v>14755</v>
      </c>
      <c r="F538" s="1128">
        <v>15288</v>
      </c>
      <c r="H538" s="980"/>
      <c r="I538" s="980"/>
      <c r="J538" s="981"/>
      <c r="K538" s="981"/>
    </row>
    <row r="539" spans="2:11">
      <c r="B539" s="531"/>
      <c r="C539" s="1126">
        <v>580504</v>
      </c>
      <c r="D539" s="1127" t="s">
        <v>1094</v>
      </c>
      <c r="E539" s="1128">
        <v>19455</v>
      </c>
      <c r="F539" s="1128">
        <v>20039</v>
      </c>
      <c r="H539" s="980"/>
      <c r="I539" s="980"/>
      <c r="J539" s="981"/>
      <c r="K539" s="981"/>
    </row>
    <row r="540" spans="2:11">
      <c r="B540" s="531"/>
      <c r="C540" s="1126">
        <v>662001</v>
      </c>
      <c r="D540" s="1127" t="s">
        <v>1095</v>
      </c>
      <c r="E540" s="1128">
        <v>26168</v>
      </c>
      <c r="F540" s="1128">
        <v>27115</v>
      </c>
      <c r="H540" s="980"/>
      <c r="I540" s="980"/>
      <c r="J540" s="981"/>
      <c r="K540" s="981"/>
    </row>
    <row r="541" spans="2:11">
      <c r="B541" s="531"/>
      <c r="C541" s="1126">
        <v>530501</v>
      </c>
      <c r="D541" s="1127" t="s">
        <v>1096</v>
      </c>
      <c r="E541" s="1128">
        <v>15614</v>
      </c>
      <c r="F541" s="1128">
        <v>16532</v>
      </c>
      <c r="H541" s="980"/>
      <c r="I541" s="980"/>
      <c r="J541" s="981"/>
      <c r="K541" s="981"/>
    </row>
    <row r="542" spans="2:11">
      <c r="B542" s="531"/>
      <c r="C542" s="1126">
        <v>530600</v>
      </c>
      <c r="D542" s="1127" t="s">
        <v>1097</v>
      </c>
      <c r="E542" s="1128">
        <v>16280</v>
      </c>
      <c r="F542" s="1128">
        <v>17687</v>
      </c>
      <c r="H542" s="980"/>
      <c r="I542" s="980"/>
      <c r="J542" s="981"/>
      <c r="K542" s="981"/>
    </row>
    <row r="543" spans="2:11">
      <c r="B543" s="531"/>
      <c r="C543" s="1126">
        <v>470901</v>
      </c>
      <c r="D543" s="1127" t="s">
        <v>1098</v>
      </c>
      <c r="E543" s="1128">
        <v>15477</v>
      </c>
      <c r="F543" s="1128">
        <v>15491</v>
      </c>
      <c r="H543" s="980"/>
      <c r="I543" s="980"/>
      <c r="J543" s="981"/>
      <c r="K543" s="981"/>
    </row>
    <row r="544" spans="2:11">
      <c r="B544" s="531"/>
      <c r="C544" s="1126">
        <v>491501</v>
      </c>
      <c r="D544" s="1127" t="s">
        <v>1099</v>
      </c>
      <c r="E544" s="1128">
        <v>16314</v>
      </c>
      <c r="F544" s="1128">
        <v>17120</v>
      </c>
      <c r="H544" s="980"/>
      <c r="I544" s="980"/>
      <c r="J544" s="981"/>
      <c r="K544" s="981"/>
    </row>
    <row r="545" spans="2:11">
      <c r="B545" s="531"/>
      <c r="C545" s="1126">
        <v>541201</v>
      </c>
      <c r="D545" s="1127" t="s">
        <v>1100</v>
      </c>
      <c r="E545" s="1128">
        <v>15250</v>
      </c>
      <c r="F545" s="1128">
        <v>16510</v>
      </c>
      <c r="H545" s="980"/>
      <c r="I545" s="980"/>
      <c r="J545" s="981"/>
      <c r="K545" s="981"/>
    </row>
    <row r="546" spans="2:11">
      <c r="B546" s="531"/>
      <c r="C546" s="1126">
        <v>151401</v>
      </c>
      <c r="D546" s="1127" t="s">
        <v>1101</v>
      </c>
      <c r="E546" s="1128">
        <v>23163</v>
      </c>
      <c r="F546" s="1128">
        <v>24578</v>
      </c>
      <c r="H546" s="980"/>
      <c r="I546" s="980"/>
      <c r="J546" s="981"/>
      <c r="K546" s="981"/>
    </row>
    <row r="547" spans="2:11">
      <c r="B547" s="531"/>
      <c r="C547" s="1126">
        <v>521701</v>
      </c>
      <c r="D547" s="1127" t="s">
        <v>1102</v>
      </c>
      <c r="E547" s="1128">
        <v>13404</v>
      </c>
      <c r="F547" s="1128">
        <v>13921</v>
      </c>
      <c r="H547" s="980"/>
      <c r="I547" s="980"/>
      <c r="J547" s="981"/>
      <c r="K547" s="981"/>
    </row>
    <row r="548" spans="2:11">
      <c r="B548" s="531"/>
      <c r="C548" s="1129" t="s">
        <v>528</v>
      </c>
      <c r="D548" s="1127" t="s">
        <v>1103</v>
      </c>
      <c r="E548" s="1128">
        <v>13461</v>
      </c>
      <c r="F548" s="1128">
        <v>14713</v>
      </c>
      <c r="H548" s="980"/>
      <c r="I548" s="980"/>
      <c r="J548" s="981"/>
      <c r="K548" s="981"/>
    </row>
    <row r="549" spans="2:11">
      <c r="B549" s="531"/>
      <c r="C549" s="1126">
        <v>530202</v>
      </c>
      <c r="D549" s="1127" t="s">
        <v>1104</v>
      </c>
      <c r="E549" s="1128">
        <v>14124</v>
      </c>
      <c r="F549" s="1128">
        <v>14885</v>
      </c>
      <c r="H549" s="980"/>
      <c r="I549" s="980"/>
      <c r="J549" s="981"/>
      <c r="K549" s="981"/>
    </row>
    <row r="550" spans="2:11">
      <c r="B550" s="531"/>
      <c r="C550" s="1126">
        <v>280206</v>
      </c>
      <c r="D550" s="1127" t="s">
        <v>1105</v>
      </c>
      <c r="E550" s="1128">
        <v>19046</v>
      </c>
      <c r="F550" s="1128">
        <v>20027</v>
      </c>
      <c r="H550" s="980"/>
      <c r="I550" s="980"/>
      <c r="J550" s="981"/>
      <c r="K550" s="981"/>
    </row>
    <row r="551" spans="2:11">
      <c r="B551" s="531"/>
      <c r="C551" s="1126">
        <v>560701</v>
      </c>
      <c r="D551" s="1127" t="s">
        <v>1106</v>
      </c>
      <c r="E551" s="1128">
        <v>13675</v>
      </c>
      <c r="F551" s="1128">
        <v>14361</v>
      </c>
      <c r="H551" s="980"/>
      <c r="I551" s="980"/>
      <c r="J551" s="981"/>
      <c r="K551" s="981"/>
    </row>
    <row r="552" spans="2:11">
      <c r="B552" s="531"/>
      <c r="C552" s="1126">
        <v>280252</v>
      </c>
      <c r="D552" s="1127" t="s">
        <v>1107</v>
      </c>
      <c r="E552" s="1128">
        <v>15877</v>
      </c>
      <c r="F552" s="1128">
        <v>16457</v>
      </c>
      <c r="H552" s="980"/>
      <c r="I552" s="980"/>
      <c r="J552" s="981"/>
      <c r="K552" s="981"/>
    </row>
    <row r="553" spans="2:11">
      <c r="B553" s="531"/>
      <c r="C553" s="1126">
        <v>541401</v>
      </c>
      <c r="D553" s="1127" t="s">
        <v>1108</v>
      </c>
      <c r="E553" s="1128">
        <v>20118</v>
      </c>
      <c r="F553" s="1128">
        <v>21900</v>
      </c>
      <c r="H553" s="980"/>
      <c r="I553" s="980"/>
      <c r="J553" s="981"/>
      <c r="K553" s="981"/>
    </row>
    <row r="554" spans="2:11">
      <c r="B554" s="531"/>
      <c r="C554" s="1126">
        <v>580701</v>
      </c>
      <c r="D554" s="1127" t="s">
        <v>1109</v>
      </c>
      <c r="E554" s="1128">
        <v>31015</v>
      </c>
      <c r="F554" s="1128">
        <v>32625</v>
      </c>
      <c r="H554" s="980"/>
      <c r="I554" s="980"/>
      <c r="J554" s="981"/>
      <c r="K554" s="981"/>
    </row>
    <row r="555" spans="2:11">
      <c r="B555" s="531"/>
      <c r="C555" s="1126">
        <v>520302</v>
      </c>
      <c r="D555" s="1127" t="s">
        <v>1110</v>
      </c>
      <c r="E555" s="1128">
        <v>14350</v>
      </c>
      <c r="F555" s="1128">
        <v>14943</v>
      </c>
      <c r="H555" s="980"/>
      <c r="I555" s="980"/>
      <c r="J555" s="981"/>
      <c r="K555" s="981"/>
    </row>
    <row r="556" spans="2:11">
      <c r="B556" s="531"/>
      <c r="C556" s="1129" t="s">
        <v>529</v>
      </c>
      <c r="D556" s="1127" t="s">
        <v>1111</v>
      </c>
      <c r="E556" s="1128">
        <v>13303</v>
      </c>
      <c r="F556" s="1128">
        <v>14071</v>
      </c>
      <c r="H556" s="980"/>
      <c r="I556" s="980"/>
      <c r="J556" s="981"/>
      <c r="K556" s="981"/>
    </row>
    <row r="557" spans="2:11">
      <c r="B557" s="531"/>
      <c r="C557" s="1129" t="s">
        <v>530</v>
      </c>
      <c r="D557" s="1127" t="s">
        <v>1112</v>
      </c>
      <c r="E557" s="1128">
        <v>14045</v>
      </c>
      <c r="F557" s="1128">
        <v>14719</v>
      </c>
      <c r="H557" s="980"/>
      <c r="I557" s="980"/>
      <c r="J557" s="981"/>
      <c r="K557" s="981"/>
    </row>
    <row r="558" spans="2:11">
      <c r="B558" s="531"/>
      <c r="C558" s="1126">
        <v>580601</v>
      </c>
      <c r="D558" s="1127" t="s">
        <v>1113</v>
      </c>
      <c r="E558" s="1128">
        <v>18674</v>
      </c>
      <c r="F558" s="1128">
        <v>19165</v>
      </c>
      <c r="H558" s="980"/>
      <c r="I558" s="980"/>
      <c r="J558" s="981"/>
      <c r="K558" s="981"/>
    </row>
    <row r="559" spans="2:11">
      <c r="B559" s="531"/>
      <c r="C559" s="1126">
        <v>121601</v>
      </c>
      <c r="D559" s="1127" t="s">
        <v>1114</v>
      </c>
      <c r="E559" s="1128">
        <v>13357</v>
      </c>
      <c r="F559" s="1128">
        <v>14360</v>
      </c>
      <c r="H559" s="980"/>
      <c r="I559" s="980"/>
      <c r="J559" s="981"/>
      <c r="K559" s="981"/>
    </row>
    <row r="560" spans="2:11">
      <c r="B560" s="531"/>
      <c r="C560" s="1129" t="s">
        <v>531</v>
      </c>
      <c r="D560" s="1127" t="s">
        <v>1115</v>
      </c>
      <c r="E560" s="1128">
        <v>16424</v>
      </c>
      <c r="F560" s="1128">
        <v>17436</v>
      </c>
      <c r="H560" s="980"/>
      <c r="I560" s="980"/>
      <c r="J560" s="981"/>
      <c r="K560" s="981"/>
    </row>
    <row r="561" spans="2:11">
      <c r="B561" s="531"/>
      <c r="C561" s="1126">
        <v>421601</v>
      </c>
      <c r="D561" s="1127" t="s">
        <v>1116</v>
      </c>
      <c r="E561" s="1128">
        <v>15183</v>
      </c>
      <c r="F561" s="1128">
        <v>16026</v>
      </c>
      <c r="H561" s="980"/>
      <c r="I561" s="980"/>
      <c r="J561" s="981"/>
      <c r="K561" s="981"/>
    </row>
    <row r="562" spans="2:11">
      <c r="B562" s="531"/>
      <c r="C562" s="1126">
        <v>580801</v>
      </c>
      <c r="D562" s="1127" t="s">
        <v>1117</v>
      </c>
      <c r="E562" s="1128">
        <v>17089</v>
      </c>
      <c r="F562" s="1128">
        <v>17732</v>
      </c>
      <c r="H562" s="980"/>
      <c r="I562" s="980"/>
      <c r="J562" s="981"/>
      <c r="K562" s="981"/>
    </row>
    <row r="563" spans="2:11">
      <c r="B563" s="531"/>
      <c r="C563" s="1126">
        <v>651201</v>
      </c>
      <c r="D563" s="1127" t="s">
        <v>1118</v>
      </c>
      <c r="E563" s="1128">
        <v>13857</v>
      </c>
      <c r="F563" s="1128">
        <v>14350</v>
      </c>
      <c r="H563" s="980"/>
      <c r="I563" s="980"/>
      <c r="J563" s="981"/>
      <c r="K563" s="981"/>
    </row>
    <row r="564" spans="2:11">
      <c r="B564" s="531"/>
      <c r="C564" s="1126">
        <v>420702</v>
      </c>
      <c r="D564" s="1127" t="s">
        <v>1119</v>
      </c>
      <c r="E564" s="1128">
        <v>14550</v>
      </c>
      <c r="F564" s="1128">
        <v>15707</v>
      </c>
      <c r="H564" s="980"/>
      <c r="I564" s="980"/>
      <c r="J564" s="981"/>
      <c r="K564" s="981"/>
    </row>
    <row r="565" spans="2:11">
      <c r="B565" s="531"/>
      <c r="C565" s="1126">
        <v>662101</v>
      </c>
      <c r="D565" s="1127" t="s">
        <v>1120</v>
      </c>
      <c r="E565" s="1128">
        <v>20299</v>
      </c>
      <c r="F565" s="1128">
        <v>21052</v>
      </c>
      <c r="H565" s="980"/>
      <c r="I565" s="980"/>
      <c r="J565" s="981"/>
      <c r="K565" s="981"/>
    </row>
    <row r="566" spans="2:11">
      <c r="B566" s="531"/>
      <c r="C566" s="1129" t="s">
        <v>532</v>
      </c>
      <c r="D566" s="1127" t="s">
        <v>1121</v>
      </c>
      <c r="E566" s="1128">
        <v>15795</v>
      </c>
      <c r="F566" s="1128">
        <v>17051</v>
      </c>
      <c r="H566" s="980"/>
      <c r="I566" s="980"/>
      <c r="J566" s="981"/>
      <c r="K566" s="981"/>
    </row>
    <row r="567" spans="2:11">
      <c r="B567" s="531"/>
      <c r="C567" s="1126">
        <v>580235</v>
      </c>
      <c r="D567" s="1127" t="s">
        <v>1122</v>
      </c>
      <c r="E567" s="1128">
        <v>19244</v>
      </c>
      <c r="F567" s="1128">
        <v>20270</v>
      </c>
      <c r="H567" s="980"/>
      <c r="I567" s="980"/>
      <c r="J567" s="981"/>
      <c r="K567" s="981"/>
    </row>
    <row r="568" spans="2:11">
      <c r="B568" s="531"/>
      <c r="C568" s="1126">
        <v>521401</v>
      </c>
      <c r="D568" s="1127" t="s">
        <v>1123</v>
      </c>
      <c r="E568" s="1128">
        <v>13588</v>
      </c>
      <c r="F568" s="1128">
        <v>14301</v>
      </c>
      <c r="H568" s="980"/>
      <c r="I568" s="980"/>
      <c r="J568" s="981"/>
      <c r="K568" s="981"/>
    </row>
    <row r="569" spans="2:11">
      <c r="B569" s="531"/>
      <c r="C569" s="1126">
        <v>580413</v>
      </c>
      <c r="D569" s="1127" t="s">
        <v>1124</v>
      </c>
      <c r="E569" s="1128">
        <v>20529</v>
      </c>
      <c r="F569" s="1128">
        <v>21514</v>
      </c>
      <c r="H569" s="980"/>
      <c r="I569" s="980"/>
      <c r="J569" s="981"/>
      <c r="K569" s="981"/>
    </row>
    <row r="570" spans="2:11">
      <c r="B570" s="531"/>
      <c r="C570" s="1126">
        <v>220101</v>
      </c>
      <c r="D570" s="1127" t="s">
        <v>1125</v>
      </c>
      <c r="E570" s="1128">
        <v>12786</v>
      </c>
      <c r="F570" s="1128">
        <v>13962</v>
      </c>
      <c r="H570" s="980"/>
      <c r="I570" s="980"/>
      <c r="J570" s="981"/>
      <c r="K570" s="981"/>
    </row>
    <row r="571" spans="2:11">
      <c r="B571" s="531"/>
      <c r="C571" s="1126">
        <v>121702</v>
      </c>
      <c r="D571" s="1127" t="s">
        <v>1126</v>
      </c>
      <c r="E571" s="1128">
        <v>13844</v>
      </c>
      <c r="F571" s="1128">
        <v>14567</v>
      </c>
      <c r="H571" s="980"/>
      <c r="I571" s="980"/>
      <c r="J571" s="981"/>
      <c r="K571" s="981"/>
    </row>
    <row r="572" spans="2:11">
      <c r="B572" s="531"/>
      <c r="C572" s="1126">
        <v>231101</v>
      </c>
      <c r="D572" s="1127" t="s">
        <v>1127</v>
      </c>
      <c r="E572" s="1128">
        <v>16189</v>
      </c>
      <c r="F572" s="1128">
        <v>17327</v>
      </c>
      <c r="H572" s="980"/>
      <c r="I572" s="980"/>
      <c r="J572" s="981"/>
      <c r="K572" s="981"/>
    </row>
    <row r="573" spans="2:11">
      <c r="B573" s="531"/>
      <c r="C573" s="1126">
        <v>500301</v>
      </c>
      <c r="D573" s="1127" t="s">
        <v>1128</v>
      </c>
      <c r="E573" s="1128">
        <v>18783</v>
      </c>
      <c r="F573" s="1128">
        <v>19773</v>
      </c>
      <c r="H573" s="980"/>
      <c r="I573" s="980"/>
      <c r="J573" s="981"/>
      <c r="K573" s="981"/>
    </row>
    <row r="574" spans="2:11">
      <c r="B574" s="531"/>
      <c r="C574" s="1126">
        <v>560501</v>
      </c>
      <c r="D574" s="1127" t="s">
        <v>1129</v>
      </c>
      <c r="E574" s="1128">
        <v>16202</v>
      </c>
      <c r="F574" s="1128">
        <v>17109</v>
      </c>
      <c r="H574" s="980"/>
      <c r="I574" s="980"/>
      <c r="J574" s="981"/>
      <c r="K574" s="981"/>
    </row>
    <row r="575" spans="2:11">
      <c r="B575" s="531"/>
      <c r="C575" s="1126">
        <v>580906</v>
      </c>
      <c r="D575" s="1127" t="s">
        <v>1130</v>
      </c>
      <c r="E575" s="1128">
        <v>27513</v>
      </c>
      <c r="F575" s="1128">
        <v>28509</v>
      </c>
      <c r="H575" s="980"/>
      <c r="I575" s="980"/>
      <c r="J575" s="981"/>
      <c r="K575" s="981"/>
    </row>
    <row r="576" spans="2:11">
      <c r="B576" s="531"/>
      <c r="C576" s="1129" t="s">
        <v>533</v>
      </c>
      <c r="D576" s="1127" t="s">
        <v>1131</v>
      </c>
      <c r="E576" s="1128">
        <v>16452</v>
      </c>
      <c r="F576" s="1128">
        <v>17405</v>
      </c>
      <c r="H576" s="980"/>
      <c r="I576" s="980"/>
      <c r="J576" s="981"/>
      <c r="K576" s="981"/>
    </row>
    <row r="577" spans="2:11">
      <c r="B577" s="531"/>
      <c r="C577" s="1126">
        <v>581005</v>
      </c>
      <c r="D577" s="1127" t="s">
        <v>1132</v>
      </c>
      <c r="E577" s="1128">
        <v>21148</v>
      </c>
      <c r="F577" s="1128">
        <v>21916</v>
      </c>
      <c r="H577" s="980"/>
      <c r="I577" s="980"/>
      <c r="J577" s="981"/>
      <c r="K577" s="981"/>
    </row>
    <row r="578" spans="2:11">
      <c r="B578" s="531"/>
      <c r="C578" s="1129" t="s">
        <v>534</v>
      </c>
      <c r="D578" s="1127" t="s">
        <v>1133</v>
      </c>
      <c r="E578" s="1128">
        <v>14789</v>
      </c>
      <c r="F578" s="1128">
        <v>15628</v>
      </c>
      <c r="H578" s="980"/>
      <c r="I578" s="980"/>
      <c r="J578" s="981"/>
      <c r="K578" s="981"/>
    </row>
    <row r="579" spans="2:11">
      <c r="B579" s="531"/>
      <c r="C579" s="1126">
        <v>131602</v>
      </c>
      <c r="D579" s="1127" t="s">
        <v>1134</v>
      </c>
      <c r="E579" s="1128">
        <v>19217</v>
      </c>
      <c r="F579" s="1128">
        <v>20047</v>
      </c>
      <c r="H579" s="980"/>
      <c r="I579" s="980"/>
      <c r="J579" s="981"/>
      <c r="K579" s="981"/>
    </row>
    <row r="580" spans="2:11">
      <c r="B580" s="531"/>
      <c r="C580" s="1126">
        <v>261001</v>
      </c>
      <c r="D580" s="1127" t="s">
        <v>1135</v>
      </c>
      <c r="E580" s="1128">
        <v>13821</v>
      </c>
      <c r="F580" s="1128">
        <v>14707</v>
      </c>
      <c r="H580" s="980"/>
      <c r="I580" s="980"/>
      <c r="J580" s="981"/>
      <c r="K580" s="981"/>
    </row>
    <row r="581" spans="2:11">
      <c r="B581" s="531"/>
      <c r="C581" s="1126">
        <v>600801</v>
      </c>
      <c r="D581" s="1127" t="s">
        <v>1136</v>
      </c>
      <c r="E581" s="1128">
        <v>14029</v>
      </c>
      <c r="F581" s="1128">
        <v>14878</v>
      </c>
      <c r="H581" s="980"/>
      <c r="I581" s="980"/>
      <c r="J581" s="981"/>
      <c r="K581" s="981"/>
    </row>
    <row r="582" spans="2:11">
      <c r="B582" s="531"/>
      <c r="C582" s="1126">
        <v>580304</v>
      </c>
      <c r="D582" s="1127" t="s">
        <v>1137</v>
      </c>
      <c r="E582" s="1128">
        <v>25346</v>
      </c>
      <c r="F582" s="1128">
        <v>26459</v>
      </c>
      <c r="H582" s="980"/>
      <c r="I582" s="980"/>
      <c r="J582" s="981"/>
      <c r="K582" s="981"/>
    </row>
    <row r="583" spans="2:11">
      <c r="B583" s="531"/>
      <c r="C583" s="1126">
        <v>141101</v>
      </c>
      <c r="D583" s="1127" t="s">
        <v>1138</v>
      </c>
      <c r="E583" s="1128">
        <v>14141</v>
      </c>
      <c r="F583" s="1128">
        <v>14769</v>
      </c>
      <c r="H583" s="980"/>
      <c r="I583" s="980"/>
      <c r="J583" s="981"/>
      <c r="K583" s="981"/>
    </row>
    <row r="584" spans="2:11">
      <c r="B584" s="531"/>
      <c r="C584" s="1126">
        <v>121701</v>
      </c>
      <c r="D584" s="1127" t="s">
        <v>1139</v>
      </c>
      <c r="E584" s="1128">
        <v>15604</v>
      </c>
      <c r="F584" s="1128">
        <v>16155</v>
      </c>
      <c r="H584" s="980"/>
      <c r="I584" s="980"/>
      <c r="J584" s="981"/>
      <c r="K584" s="981"/>
    </row>
    <row r="585" spans="2:11">
      <c r="B585" s="531"/>
      <c r="C585" s="1126">
        <v>401001</v>
      </c>
      <c r="D585" s="1127" t="s">
        <v>1140</v>
      </c>
      <c r="E585" s="1128">
        <v>13444</v>
      </c>
      <c r="F585" s="1128">
        <v>14333</v>
      </c>
      <c r="H585" s="980"/>
      <c r="I585" s="980"/>
      <c r="J585" s="981"/>
      <c r="K585" s="981"/>
    </row>
    <row r="586" spans="2:11">
      <c r="B586" s="531"/>
      <c r="C586" s="1126">
        <v>522001</v>
      </c>
      <c r="D586" s="1127" t="s">
        <v>1141</v>
      </c>
      <c r="E586" s="1128">
        <v>12035</v>
      </c>
      <c r="F586" s="1128">
        <v>12544</v>
      </c>
      <c r="H586" s="980"/>
      <c r="I586" s="980"/>
      <c r="J586" s="981"/>
      <c r="K586" s="981"/>
    </row>
    <row r="587" spans="2:11">
      <c r="B587" s="531"/>
      <c r="C587" s="1126">
        <v>251501</v>
      </c>
      <c r="D587" s="1127" t="s">
        <v>1142</v>
      </c>
      <c r="E587" s="1128">
        <v>12309</v>
      </c>
      <c r="F587" s="1128">
        <v>12570</v>
      </c>
      <c r="H587" s="980"/>
      <c r="I587" s="980"/>
      <c r="J587" s="981"/>
      <c r="K587" s="981"/>
    </row>
    <row r="588" spans="2:11">
      <c r="B588" s="531"/>
      <c r="C588" s="1126">
        <v>500401</v>
      </c>
      <c r="D588" s="1127" t="s">
        <v>1143</v>
      </c>
      <c r="E588" s="1128">
        <v>19859</v>
      </c>
      <c r="F588" s="1128">
        <v>20755</v>
      </c>
      <c r="H588" s="980"/>
      <c r="I588" s="980"/>
      <c r="J588" s="981"/>
      <c r="K588" s="981"/>
    </row>
    <row r="589" spans="2:11">
      <c r="B589" s="531"/>
      <c r="C589" s="1126">
        <v>591502</v>
      </c>
      <c r="D589" s="1127" t="s">
        <v>1144</v>
      </c>
      <c r="E589" s="1128">
        <v>14991</v>
      </c>
      <c r="F589" s="1128">
        <v>15598</v>
      </c>
      <c r="H589" s="980"/>
      <c r="I589" s="980"/>
      <c r="J589" s="981"/>
      <c r="K589" s="981"/>
    </row>
    <row r="590" spans="2:11">
      <c r="B590" s="531"/>
      <c r="C590" s="1129" t="s">
        <v>535</v>
      </c>
      <c r="D590" s="1127" t="s">
        <v>1145</v>
      </c>
      <c r="E590" s="1128">
        <v>15689</v>
      </c>
      <c r="F590" s="1128">
        <v>16296</v>
      </c>
      <c r="H590" s="980"/>
      <c r="I590" s="980"/>
      <c r="J590" s="981"/>
      <c r="K590" s="981"/>
    </row>
    <row r="591" spans="2:11">
      <c r="B591" s="531"/>
      <c r="C591" s="1126">
        <v>140207</v>
      </c>
      <c r="D591" s="1127" t="s">
        <v>1146</v>
      </c>
      <c r="E591" s="1128">
        <v>16174</v>
      </c>
      <c r="F591" s="1128">
        <v>17146</v>
      </c>
      <c r="H591" s="980"/>
      <c r="I591" s="980"/>
      <c r="J591" s="981"/>
      <c r="K591" s="981"/>
    </row>
    <row r="592" spans="2:11">
      <c r="B592" s="531"/>
      <c r="C592" s="1126">
        <v>280502</v>
      </c>
      <c r="D592" s="1127" t="s">
        <v>1147</v>
      </c>
      <c r="E592" s="1128">
        <v>23914</v>
      </c>
      <c r="F592" s="1128">
        <v>25174</v>
      </c>
      <c r="H592" s="980"/>
      <c r="I592" s="980"/>
      <c r="J592" s="981"/>
      <c r="K592" s="981"/>
    </row>
    <row r="593" spans="2:11">
      <c r="B593" s="531"/>
      <c r="C593" s="1126">
        <v>421800</v>
      </c>
      <c r="D593" s="1127" t="s">
        <v>1148</v>
      </c>
      <c r="E593" s="1128">
        <v>15471</v>
      </c>
      <c r="F593" s="1128">
        <v>16959</v>
      </c>
      <c r="H593" s="980"/>
      <c r="I593" s="980"/>
      <c r="J593" s="981"/>
      <c r="K593" s="981"/>
    </row>
    <row r="594" spans="2:11">
      <c r="B594" s="531"/>
      <c r="C594" s="1126">
        <v>100501</v>
      </c>
      <c r="D594" s="1127" t="s">
        <v>1149</v>
      </c>
      <c r="E594" s="1128">
        <v>18390</v>
      </c>
      <c r="F594" s="1128">
        <v>17077</v>
      </c>
      <c r="H594" s="980"/>
      <c r="I594" s="980"/>
      <c r="J594" s="981"/>
      <c r="K594" s="981"/>
    </row>
    <row r="595" spans="2:11">
      <c r="B595" s="531"/>
      <c r="C595" s="1126">
        <v>660401</v>
      </c>
      <c r="D595" s="1127" t="s">
        <v>1150</v>
      </c>
      <c r="E595" s="1128">
        <v>20301</v>
      </c>
      <c r="F595" s="1128">
        <v>21499</v>
      </c>
      <c r="H595" s="980"/>
      <c r="I595" s="980"/>
      <c r="J595" s="981"/>
      <c r="K595" s="981"/>
    </row>
    <row r="596" spans="2:11">
      <c r="B596" s="531"/>
      <c r="C596" s="1126">
        <v>220701</v>
      </c>
      <c r="D596" s="1127" t="s">
        <v>1151</v>
      </c>
      <c r="E596" s="1128">
        <v>13517</v>
      </c>
      <c r="F596" s="1128">
        <v>13962</v>
      </c>
      <c r="H596" s="980"/>
      <c r="I596" s="980"/>
      <c r="J596" s="981"/>
      <c r="K596" s="981"/>
    </row>
    <row r="597" spans="2:11">
      <c r="B597" s="531"/>
      <c r="C597" s="1126">
        <v>580201</v>
      </c>
      <c r="D597" s="1127" t="s">
        <v>1152</v>
      </c>
      <c r="E597" s="1128">
        <v>19663</v>
      </c>
      <c r="F597" s="1128">
        <v>20172</v>
      </c>
      <c r="H597" s="980"/>
      <c r="I597" s="980"/>
      <c r="J597" s="981"/>
      <c r="K597" s="981"/>
    </row>
    <row r="598" spans="2:11">
      <c r="B598" s="531"/>
      <c r="C598" s="1126">
        <v>151501</v>
      </c>
      <c r="D598" s="1127" t="s">
        <v>1153</v>
      </c>
      <c r="E598" s="1128">
        <v>16943</v>
      </c>
      <c r="F598" s="1128">
        <v>17504</v>
      </c>
      <c r="H598" s="980"/>
      <c r="I598" s="980"/>
      <c r="J598" s="981"/>
      <c r="K598" s="981"/>
    </row>
    <row r="599" spans="2:11">
      <c r="B599" s="531"/>
      <c r="C599" s="1126">
        <v>600903</v>
      </c>
      <c r="D599" s="1127" t="s">
        <v>1154</v>
      </c>
      <c r="E599" s="1128">
        <v>13530</v>
      </c>
      <c r="F599" s="1128">
        <v>14573</v>
      </c>
      <c r="H599" s="980"/>
      <c r="I599" s="980"/>
      <c r="J599" s="981"/>
      <c r="K599" s="981"/>
    </row>
    <row r="600" spans="2:11">
      <c r="B600" s="531"/>
      <c r="C600" s="1126">
        <v>142500</v>
      </c>
      <c r="D600" s="1127" t="s">
        <v>1155</v>
      </c>
      <c r="E600" s="1128">
        <v>12751</v>
      </c>
      <c r="F600" s="1128">
        <v>13545</v>
      </c>
      <c r="H600" s="980"/>
      <c r="I600" s="980"/>
      <c r="J600" s="981"/>
      <c r="K600" s="981"/>
    </row>
    <row r="601" spans="2:11">
      <c r="B601" s="531"/>
      <c r="C601" s="1126">
        <v>211901</v>
      </c>
      <c r="D601" s="1127" t="s">
        <v>1156</v>
      </c>
      <c r="E601" s="1128">
        <v>24927</v>
      </c>
      <c r="F601" s="1128">
        <v>25867</v>
      </c>
      <c r="H601" s="980"/>
      <c r="I601" s="980"/>
      <c r="J601" s="981"/>
      <c r="K601" s="981"/>
    </row>
    <row r="602" spans="2:11">
      <c r="B602" s="531"/>
      <c r="C602" s="1126">
        <v>591201</v>
      </c>
      <c r="D602" s="1127" t="s">
        <v>1157</v>
      </c>
      <c r="E602" s="1128">
        <v>23544</v>
      </c>
      <c r="F602" s="1128">
        <v>24768</v>
      </c>
      <c r="H602" s="980"/>
      <c r="I602" s="980"/>
      <c r="J602" s="981"/>
      <c r="K602" s="981"/>
    </row>
    <row r="603" spans="2:11">
      <c r="B603" s="531"/>
      <c r="C603" s="1126">
        <v>491700</v>
      </c>
      <c r="D603" s="1127" t="s">
        <v>1158</v>
      </c>
      <c r="E603" s="1128">
        <v>19181</v>
      </c>
      <c r="F603" s="1128">
        <v>20274</v>
      </c>
      <c r="H603" s="980"/>
      <c r="I603" s="980"/>
      <c r="J603" s="981"/>
      <c r="K603" s="981"/>
    </row>
    <row r="604" spans="2:11">
      <c r="B604" s="531"/>
      <c r="C604" s="1126">
        <v>611001</v>
      </c>
      <c r="D604" s="1127" t="s">
        <v>1159</v>
      </c>
      <c r="E604" s="1128">
        <v>14634</v>
      </c>
      <c r="F604" s="1128">
        <v>14994</v>
      </c>
      <c r="H604" s="980"/>
      <c r="I604" s="980"/>
      <c r="J604" s="981"/>
      <c r="K604" s="981"/>
    </row>
    <row r="605" spans="2:11">
      <c r="B605" s="531"/>
      <c r="C605" s="1126">
        <v>580913</v>
      </c>
      <c r="D605" s="1127" t="s">
        <v>1160</v>
      </c>
      <c r="E605" s="1128">
        <v>34606</v>
      </c>
      <c r="F605" s="1128">
        <v>35873</v>
      </c>
      <c r="H605" s="980"/>
      <c r="I605" s="980"/>
      <c r="J605" s="981"/>
      <c r="K605" s="981"/>
    </row>
    <row r="606" spans="2:11">
      <c r="B606" s="531"/>
      <c r="C606" s="1126">
        <v>660302</v>
      </c>
      <c r="D606" s="1127" t="s">
        <v>1161</v>
      </c>
      <c r="E606" s="1128">
        <v>25669</v>
      </c>
      <c r="F606" s="1128">
        <v>27153</v>
      </c>
      <c r="H606" s="980"/>
      <c r="I606" s="980"/>
      <c r="J606" s="981"/>
      <c r="K606" s="981"/>
    </row>
    <row r="607" spans="2:11">
      <c r="B607" s="531"/>
      <c r="C607" s="1126">
        <v>421902</v>
      </c>
      <c r="D607" s="1127" t="s">
        <v>1162</v>
      </c>
      <c r="E607" s="1128">
        <v>11762</v>
      </c>
      <c r="F607" s="1128">
        <v>11776</v>
      </c>
      <c r="H607" s="980"/>
      <c r="I607" s="980"/>
      <c r="J607" s="981"/>
      <c r="K607" s="981"/>
    </row>
    <row r="608" spans="2:11">
      <c r="B608" s="531"/>
      <c r="C608" s="1126">
        <v>160101</v>
      </c>
      <c r="D608" s="1127" t="s">
        <v>1163</v>
      </c>
      <c r="E608" s="1128">
        <v>14118</v>
      </c>
      <c r="F608" s="1128">
        <v>14461</v>
      </c>
      <c r="H608" s="980"/>
      <c r="I608" s="980"/>
      <c r="J608" s="981"/>
      <c r="K608" s="981"/>
    </row>
    <row r="609" spans="2:11">
      <c r="B609" s="531"/>
      <c r="C609" s="1126">
        <v>441903</v>
      </c>
      <c r="D609" s="1127" t="s">
        <v>1164</v>
      </c>
      <c r="E609" s="1128">
        <v>18031</v>
      </c>
      <c r="F609" s="1128">
        <v>17885</v>
      </c>
      <c r="H609" s="980"/>
      <c r="I609" s="980"/>
      <c r="J609" s="981"/>
      <c r="K609" s="981"/>
    </row>
    <row r="610" spans="2:11">
      <c r="B610" s="531"/>
      <c r="C610" s="1129" t="s">
        <v>536</v>
      </c>
      <c r="D610" s="1127" t="s">
        <v>1165</v>
      </c>
      <c r="E610" s="1128">
        <v>16002</v>
      </c>
      <c r="F610" s="1128">
        <v>16826</v>
      </c>
      <c r="H610" s="980"/>
      <c r="I610" s="980"/>
      <c r="J610" s="981"/>
      <c r="K610" s="981"/>
    </row>
    <row r="611" spans="2:11">
      <c r="B611" s="531"/>
      <c r="C611" s="1126">
        <v>471601</v>
      </c>
      <c r="D611" s="1127" t="s">
        <v>1166</v>
      </c>
      <c r="E611" s="1128">
        <v>13786</v>
      </c>
      <c r="F611" s="1128">
        <v>14314</v>
      </c>
      <c r="H611" s="980"/>
      <c r="I611" s="980"/>
      <c r="J611" s="981"/>
      <c r="K611" s="981"/>
    </row>
    <row r="612" spans="2:11">
      <c r="B612" s="531"/>
      <c r="C612" s="1129" t="s">
        <v>537</v>
      </c>
      <c r="D612" s="1127" t="s">
        <v>1167</v>
      </c>
      <c r="E612" s="1128">
        <v>15053</v>
      </c>
      <c r="F612" s="1128">
        <v>15532</v>
      </c>
      <c r="H612" s="980"/>
      <c r="I612" s="980"/>
      <c r="J612" s="981"/>
      <c r="K612" s="981"/>
    </row>
    <row r="613" spans="2:11">
      <c r="B613" s="531"/>
      <c r="C613" s="1126">
        <v>280202</v>
      </c>
      <c r="D613" s="1127" t="s">
        <v>1168</v>
      </c>
      <c r="E613" s="1128">
        <v>26090</v>
      </c>
      <c r="F613" s="1128">
        <v>27421</v>
      </c>
      <c r="H613" s="980"/>
      <c r="I613" s="980"/>
      <c r="J613" s="981"/>
      <c r="K613" s="981"/>
    </row>
    <row r="614" spans="2:11">
      <c r="B614" s="531"/>
      <c r="C614" s="1129" t="s">
        <v>538</v>
      </c>
      <c r="D614" s="1127" t="s">
        <v>1169</v>
      </c>
      <c r="E614" s="1128">
        <v>14121</v>
      </c>
      <c r="F614" s="1128">
        <v>15090</v>
      </c>
      <c r="H614" s="980"/>
      <c r="I614" s="980"/>
      <c r="J614" s="981"/>
      <c r="K614" s="981"/>
    </row>
    <row r="615" spans="2:11">
      <c r="B615" s="531"/>
      <c r="C615" s="1126">
        <v>412300</v>
      </c>
      <c r="D615" s="1127" t="s">
        <v>1170</v>
      </c>
      <c r="E615" s="1128">
        <v>13494</v>
      </c>
      <c r="F615" s="1128">
        <v>14870</v>
      </c>
      <c r="H615" s="980"/>
      <c r="I615" s="980"/>
      <c r="J615" s="981"/>
      <c r="K615" s="981"/>
    </row>
    <row r="616" spans="2:11">
      <c r="B616" s="531"/>
      <c r="C616" s="1126">
        <v>660805</v>
      </c>
      <c r="D616" s="1127" t="s">
        <v>1171</v>
      </c>
      <c r="E616" s="1128">
        <v>23281</v>
      </c>
      <c r="F616" s="1128">
        <v>24529</v>
      </c>
      <c r="H616" s="980"/>
      <c r="I616" s="980"/>
      <c r="J616" s="981"/>
      <c r="K616" s="981"/>
    </row>
    <row r="617" spans="2:11">
      <c r="B617" s="531"/>
      <c r="C617" s="1126">
        <v>441301</v>
      </c>
      <c r="D617" s="1127" t="s">
        <v>1172</v>
      </c>
      <c r="E617" s="1128">
        <v>15047</v>
      </c>
      <c r="F617" s="1128">
        <v>15891</v>
      </c>
      <c r="H617" s="980"/>
      <c r="I617" s="980"/>
      <c r="J617" s="981"/>
      <c r="K617" s="981"/>
    </row>
    <row r="618" spans="2:11">
      <c r="B618" s="531"/>
      <c r="C618" s="1126">
        <v>280213</v>
      </c>
      <c r="D618" s="1127" t="s">
        <v>1173</v>
      </c>
      <c r="E618" s="1128">
        <v>18390</v>
      </c>
      <c r="F618" s="1128">
        <v>19286</v>
      </c>
      <c r="H618" s="980"/>
      <c r="I618" s="980"/>
      <c r="J618" s="981"/>
      <c r="K618" s="981"/>
    </row>
    <row r="619" spans="2:11">
      <c r="B619" s="531"/>
      <c r="C619" s="1126">
        <v>280224</v>
      </c>
      <c r="D619" s="1127" t="s">
        <v>1174</v>
      </c>
      <c r="E619" s="1128">
        <v>25567</v>
      </c>
      <c r="F619" s="1128">
        <v>27239</v>
      </c>
      <c r="H619" s="980"/>
      <c r="I619" s="980"/>
      <c r="J619" s="981"/>
      <c r="K619" s="981"/>
    </row>
    <row r="620" spans="2:11">
      <c r="B620" s="531"/>
      <c r="C620" s="1126">
        <v>280230</v>
      </c>
      <c r="D620" s="1127" t="s">
        <v>1175</v>
      </c>
      <c r="E620" s="1128">
        <v>21960</v>
      </c>
      <c r="F620" s="1128">
        <v>22964</v>
      </c>
      <c r="H620" s="980"/>
      <c r="I620" s="980"/>
      <c r="J620" s="981"/>
      <c r="K620" s="981"/>
    </row>
    <row r="621" spans="2:11">
      <c r="B621" s="531"/>
      <c r="C621" s="1126">
        <v>280251</v>
      </c>
      <c r="D621" s="1127" t="s">
        <v>1176</v>
      </c>
      <c r="E621" s="1128">
        <v>18192</v>
      </c>
      <c r="F621" s="1128">
        <v>19365</v>
      </c>
      <c r="H621" s="980"/>
      <c r="I621" s="980"/>
      <c r="J621" s="981"/>
      <c r="K621" s="981"/>
    </row>
    <row r="622" spans="2:11">
      <c r="B622" s="531"/>
      <c r="C622" s="1126">
        <v>412000</v>
      </c>
      <c r="D622" s="1127" t="s">
        <v>1177</v>
      </c>
      <c r="E622" s="1128">
        <v>13637</v>
      </c>
      <c r="F622" s="1128">
        <v>14459</v>
      </c>
      <c r="H622" s="980"/>
      <c r="I622" s="980"/>
      <c r="J622" s="981"/>
      <c r="K622" s="981"/>
    </row>
    <row r="623" spans="2:11">
      <c r="B623" s="531"/>
      <c r="C623" s="1129" t="s">
        <v>539</v>
      </c>
      <c r="D623" s="1127" t="s">
        <v>1178</v>
      </c>
      <c r="E623" s="1128">
        <v>15461</v>
      </c>
      <c r="F623" s="1128">
        <v>16089</v>
      </c>
      <c r="H623" s="980"/>
      <c r="I623" s="980"/>
      <c r="J623" s="981"/>
      <c r="K623" s="981"/>
    </row>
    <row r="624" spans="2:11">
      <c r="B624" s="531"/>
      <c r="C624" s="1126">
        <v>431701</v>
      </c>
      <c r="D624" s="1127" t="s">
        <v>1179</v>
      </c>
      <c r="E624" s="1128">
        <v>14343</v>
      </c>
      <c r="F624" s="1128">
        <v>15959</v>
      </c>
      <c r="H624" s="980"/>
      <c r="I624" s="980"/>
      <c r="J624" s="981"/>
      <c r="K624" s="981"/>
    </row>
    <row r="625" spans="2:11">
      <c r="B625" s="531"/>
      <c r="C625" s="1129" t="s">
        <v>540</v>
      </c>
      <c r="D625" s="1127" t="s">
        <v>1180</v>
      </c>
      <c r="E625" s="1128">
        <v>16062</v>
      </c>
      <c r="F625" s="1128">
        <v>17368</v>
      </c>
      <c r="H625" s="980"/>
      <c r="I625" s="980"/>
      <c r="J625" s="981"/>
      <c r="K625" s="981"/>
    </row>
    <row r="626" spans="2:11">
      <c r="B626" s="531"/>
      <c r="C626" s="1126">
        <v>580302</v>
      </c>
      <c r="D626" s="1127" t="s">
        <v>1181</v>
      </c>
      <c r="E626" s="1127">
        <v>0</v>
      </c>
      <c r="F626" s="1127">
        <v>0</v>
      </c>
      <c r="H626" s="980"/>
      <c r="I626" s="980"/>
      <c r="J626" s="981"/>
      <c r="K626" s="981"/>
    </row>
    <row r="627" spans="2:11">
      <c r="B627" s="531"/>
      <c r="C627" s="1126">
        <v>621801</v>
      </c>
      <c r="D627" s="1127" t="s">
        <v>1182</v>
      </c>
      <c r="E627" s="1128">
        <v>13815</v>
      </c>
      <c r="F627" s="1128">
        <v>14355</v>
      </c>
      <c r="H627" s="980"/>
      <c r="I627" s="980"/>
      <c r="J627" s="981"/>
      <c r="K627" s="981"/>
    </row>
    <row r="628" spans="2:11">
      <c r="B628" s="531"/>
      <c r="C628" s="1126">
        <v>121901</v>
      </c>
      <c r="D628" s="1127" t="s">
        <v>1183</v>
      </c>
      <c r="E628" s="1128">
        <v>13958</v>
      </c>
      <c r="F628" s="1128">
        <v>15114</v>
      </c>
      <c r="H628" s="980"/>
      <c r="I628" s="980"/>
      <c r="J628" s="981"/>
      <c r="K628" s="981"/>
    </row>
    <row r="629" spans="2:11">
      <c r="B629" s="531"/>
      <c r="C629" s="1126">
        <v>280223</v>
      </c>
      <c r="D629" s="1127" t="s">
        <v>1184</v>
      </c>
      <c r="E629" s="1128">
        <v>16181</v>
      </c>
      <c r="F629" s="1128">
        <v>16878</v>
      </c>
      <c r="H629" s="980"/>
      <c r="I629" s="980"/>
      <c r="J629" s="981"/>
      <c r="K629" s="981"/>
    </row>
    <row r="630" spans="2:11">
      <c r="B630" s="531"/>
      <c r="C630" s="1126">
        <v>132101</v>
      </c>
      <c r="D630" s="1127" t="s">
        <v>1185</v>
      </c>
      <c r="E630" s="1128">
        <v>14804</v>
      </c>
      <c r="F630" s="1128">
        <v>15689</v>
      </c>
      <c r="H630" s="980"/>
      <c r="I630" s="980"/>
      <c r="J630" s="981"/>
      <c r="K630" s="981"/>
    </row>
    <row r="631" spans="2:11">
      <c r="B631" s="531"/>
      <c r="C631" s="1126">
        <v>631201</v>
      </c>
      <c r="D631" s="1127" t="s">
        <v>1186</v>
      </c>
      <c r="E631" s="1128">
        <v>17164</v>
      </c>
      <c r="F631" s="1128">
        <v>17686</v>
      </c>
      <c r="H631" s="980"/>
      <c r="I631" s="980"/>
      <c r="J631" s="981"/>
      <c r="K631" s="981"/>
    </row>
    <row r="632" spans="2:11">
      <c r="B632" s="531"/>
      <c r="C632" s="1126">
        <v>671501</v>
      </c>
      <c r="D632" s="1127" t="s">
        <v>1187</v>
      </c>
      <c r="E632" s="1128">
        <v>16093</v>
      </c>
      <c r="F632" s="1128">
        <v>16716</v>
      </c>
      <c r="H632" s="980"/>
      <c r="I632" s="980"/>
      <c r="J632" s="981"/>
      <c r="K632" s="981"/>
    </row>
    <row r="633" spans="2:11">
      <c r="B633" s="531"/>
      <c r="C633" s="1126">
        <v>442101</v>
      </c>
      <c r="D633" s="1127" t="s">
        <v>1188</v>
      </c>
      <c r="E633" s="1128">
        <v>14913</v>
      </c>
      <c r="F633" s="1128">
        <v>15617</v>
      </c>
      <c r="H633" s="980"/>
      <c r="I633" s="980"/>
      <c r="J633" s="981"/>
      <c r="K633" s="981"/>
    </row>
    <row r="634" spans="2:11">
      <c r="B634" s="531"/>
      <c r="C634" s="1126">
        <v>440102</v>
      </c>
      <c r="D634" s="1127" t="s">
        <v>1189</v>
      </c>
      <c r="E634" s="1128">
        <v>17946</v>
      </c>
      <c r="F634" s="1128">
        <v>18980</v>
      </c>
      <c r="H634" s="980"/>
      <c r="I634" s="980"/>
      <c r="J634" s="981"/>
      <c r="K634" s="981"/>
    </row>
    <row r="635" spans="2:11">
      <c r="B635" s="531"/>
      <c r="C635" s="1126">
        <v>522101</v>
      </c>
      <c r="D635" s="1127" t="s">
        <v>1190</v>
      </c>
      <c r="E635" s="1128">
        <v>21974</v>
      </c>
      <c r="F635" s="1128">
        <v>22780</v>
      </c>
      <c r="H635" s="980"/>
      <c r="I635" s="980"/>
      <c r="J635" s="981"/>
      <c r="K635" s="981"/>
    </row>
    <row r="636" spans="2:11">
      <c r="B636" s="531"/>
      <c r="C636" s="1126">
        <v>561006</v>
      </c>
      <c r="D636" s="1127" t="s">
        <v>1191</v>
      </c>
      <c r="E636" s="1128">
        <v>14251</v>
      </c>
      <c r="F636" s="1128">
        <v>15003</v>
      </c>
      <c r="H636" s="980"/>
      <c r="I636" s="980"/>
      <c r="J636" s="981"/>
      <c r="K636" s="981"/>
    </row>
    <row r="637" spans="2:11">
      <c r="B637" s="531"/>
      <c r="C637" s="1126">
        <v>222000</v>
      </c>
      <c r="D637" s="1127" t="s">
        <v>1192</v>
      </c>
      <c r="E637" s="1128">
        <v>11568</v>
      </c>
      <c r="F637" s="1128">
        <v>13076</v>
      </c>
      <c r="H637" s="980"/>
      <c r="I637" s="980"/>
      <c r="J637" s="981"/>
      <c r="K637" s="981"/>
    </row>
    <row r="638" spans="2:11">
      <c r="B638" s="531"/>
      <c r="C638" s="1126">
        <v>411902</v>
      </c>
      <c r="D638" s="1127" t="s">
        <v>1193</v>
      </c>
      <c r="E638" s="1128">
        <v>15121</v>
      </c>
      <c r="F638" s="1128">
        <v>16246</v>
      </c>
      <c r="H638" s="980"/>
      <c r="I638" s="980"/>
      <c r="J638" s="981"/>
      <c r="K638" s="981"/>
    </row>
    <row r="639" spans="2:11">
      <c r="B639" s="531"/>
      <c r="C639" s="1129" t="s">
        <v>541</v>
      </c>
      <c r="D639" s="1127" t="s">
        <v>1194</v>
      </c>
      <c r="E639" s="1128">
        <v>13236</v>
      </c>
      <c r="F639" s="1128">
        <v>14279</v>
      </c>
      <c r="H639" s="980"/>
      <c r="I639" s="980"/>
      <c r="J639" s="981"/>
      <c r="K639" s="981"/>
    </row>
    <row r="640" spans="2:11">
      <c r="B640" s="531"/>
      <c r="C640" s="1126">
        <v>550301</v>
      </c>
      <c r="D640" s="1127" t="s">
        <v>1195</v>
      </c>
      <c r="E640" s="1128">
        <v>13887</v>
      </c>
      <c r="F640" s="1128">
        <v>14444</v>
      </c>
      <c r="H640" s="980"/>
      <c r="I640" s="980"/>
      <c r="J640" s="981"/>
      <c r="K640" s="981"/>
    </row>
    <row r="641" spans="2:11">
      <c r="B641" s="531"/>
      <c r="C641" s="1126">
        <v>600101</v>
      </c>
      <c r="D641" s="1127" t="s">
        <v>1196</v>
      </c>
      <c r="E641" s="1128">
        <v>12484</v>
      </c>
      <c r="F641" s="1128">
        <v>13413</v>
      </c>
      <c r="H641" s="980"/>
      <c r="I641" s="980"/>
      <c r="J641" s="981"/>
      <c r="K641" s="981"/>
    </row>
    <row r="642" spans="2:11">
      <c r="B642" s="531"/>
      <c r="C642" s="1126">
        <v>573002</v>
      </c>
      <c r="D642" s="1127" t="s">
        <v>1197</v>
      </c>
      <c r="E642" s="1128">
        <v>13289</v>
      </c>
      <c r="F642" s="1128">
        <v>14035</v>
      </c>
      <c r="H642" s="980"/>
      <c r="I642" s="980"/>
      <c r="J642" s="981"/>
      <c r="K642" s="981"/>
    </row>
    <row r="643" spans="2:11">
      <c r="B643" s="531"/>
      <c r="C643" s="1126">
        <v>650801</v>
      </c>
      <c r="D643" s="1127" t="s">
        <v>1198</v>
      </c>
      <c r="E643" s="1128">
        <v>12082</v>
      </c>
      <c r="F643" s="1128">
        <v>12813</v>
      </c>
      <c r="H643" s="980"/>
      <c r="I643" s="980"/>
      <c r="J643" s="981"/>
      <c r="K643" s="981"/>
    </row>
    <row r="644" spans="2:11">
      <c r="B644" s="531"/>
      <c r="C644" s="1126">
        <v>261901</v>
      </c>
      <c r="D644" s="1127" t="s">
        <v>1199</v>
      </c>
      <c r="E644" s="1128">
        <v>14786</v>
      </c>
      <c r="F644" s="1128">
        <v>15694</v>
      </c>
      <c r="H644" s="980"/>
      <c r="I644" s="980"/>
      <c r="J644" s="981"/>
      <c r="K644" s="981"/>
    </row>
    <row r="645" spans="2:11">
      <c r="B645" s="531"/>
      <c r="C645" s="1126">
        <v>131101</v>
      </c>
      <c r="D645" s="1127" t="s">
        <v>1200</v>
      </c>
      <c r="E645" s="1128">
        <v>17579</v>
      </c>
      <c r="F645" s="1128">
        <v>19455</v>
      </c>
      <c r="H645" s="980"/>
      <c r="I645" s="980"/>
      <c r="J645" s="981"/>
      <c r="K645" s="981"/>
    </row>
    <row r="646" spans="2:11">
      <c r="B646" s="531"/>
      <c r="C646" s="1129" t="s">
        <v>542</v>
      </c>
      <c r="D646" s="1127" t="s">
        <v>1201</v>
      </c>
      <c r="E646" s="1128">
        <v>13131</v>
      </c>
      <c r="F646" s="1128">
        <v>13801</v>
      </c>
      <c r="H646" s="980"/>
      <c r="I646" s="980"/>
      <c r="J646" s="981"/>
      <c r="K646" s="981"/>
    </row>
    <row r="647" spans="2:11">
      <c r="B647" s="531"/>
      <c r="C647" s="1126">
        <v>200901</v>
      </c>
      <c r="D647" s="1127" t="s">
        <v>1202</v>
      </c>
      <c r="E647" s="1128">
        <v>24355</v>
      </c>
      <c r="F647" s="1128">
        <v>25069</v>
      </c>
      <c r="H647" s="980"/>
      <c r="I647" s="980"/>
      <c r="J647" s="981"/>
      <c r="K647" s="981"/>
    </row>
    <row r="648" spans="2:11">
      <c r="B648" s="531"/>
      <c r="C648" s="1129" t="s">
        <v>543</v>
      </c>
      <c r="D648" s="1127" t="s">
        <v>1203</v>
      </c>
      <c r="E648" s="1128">
        <v>15720</v>
      </c>
      <c r="F648" s="1128">
        <v>16588</v>
      </c>
      <c r="H648" s="980"/>
      <c r="I648" s="980"/>
      <c r="J648" s="981"/>
      <c r="K648" s="981"/>
    </row>
    <row r="649" spans="2:11">
      <c r="B649" s="531"/>
      <c r="C649" s="1126">
        <v>580102</v>
      </c>
      <c r="D649" s="1127" t="s">
        <v>1204</v>
      </c>
      <c r="E649" s="1128">
        <v>19168</v>
      </c>
      <c r="F649" s="1128">
        <v>20169</v>
      </c>
      <c r="H649" s="980"/>
      <c r="I649" s="980"/>
      <c r="J649" s="981"/>
      <c r="K649" s="981"/>
    </row>
    <row r="650" spans="2:11">
      <c r="B650" s="531"/>
      <c r="C650" s="1126">
        <v>210302</v>
      </c>
      <c r="D650" s="1127" t="s">
        <v>1205</v>
      </c>
      <c r="E650" s="1128">
        <v>14772</v>
      </c>
      <c r="F650" s="1128">
        <v>15398</v>
      </c>
      <c r="H650" s="980"/>
      <c r="I650" s="980"/>
      <c r="J650" s="981"/>
      <c r="K650" s="981"/>
    </row>
    <row r="651" spans="2:11">
      <c r="B651" s="531"/>
      <c r="C651" s="1126">
        <v>420101</v>
      </c>
      <c r="D651" s="1127" t="s">
        <v>1206</v>
      </c>
      <c r="E651" s="1128">
        <v>14051</v>
      </c>
      <c r="F651" s="1128">
        <v>14956</v>
      </c>
      <c r="H651" s="980"/>
      <c r="I651" s="980"/>
      <c r="J651" s="981"/>
      <c r="K651" s="981"/>
    </row>
    <row r="652" spans="2:11">
      <c r="B652" s="531"/>
      <c r="C652" s="1126">
        <v>280227</v>
      </c>
      <c r="D652" s="1127" t="s">
        <v>1207</v>
      </c>
      <c r="E652" s="1128">
        <v>19518</v>
      </c>
      <c r="F652" s="1128">
        <v>20113</v>
      </c>
      <c r="H652" s="980"/>
      <c r="I652" s="980"/>
      <c r="J652" s="981"/>
      <c r="K652" s="981"/>
    </row>
    <row r="653" spans="2:11">
      <c r="B653" s="531"/>
      <c r="C653" s="1126">
        <v>260803</v>
      </c>
      <c r="D653" s="1127" t="s">
        <v>1208</v>
      </c>
      <c r="E653" s="1128">
        <v>14477</v>
      </c>
      <c r="F653" s="1128">
        <v>15395</v>
      </c>
      <c r="H653" s="980"/>
      <c r="I653" s="980"/>
      <c r="J653" s="981"/>
      <c r="K653" s="981"/>
    </row>
    <row r="654" spans="2:11">
      <c r="B654" s="531"/>
      <c r="C654" s="1126">
        <v>580509</v>
      </c>
      <c r="D654" s="1127" t="s">
        <v>1209</v>
      </c>
      <c r="E654" s="1128">
        <v>17254</v>
      </c>
      <c r="F654" s="1128">
        <v>17827</v>
      </c>
      <c r="H654" s="980"/>
      <c r="I654" s="980"/>
      <c r="J654" s="981"/>
      <c r="K654" s="981"/>
    </row>
    <row r="655" spans="2:11">
      <c r="B655" s="531"/>
      <c r="C655" s="1126">
        <v>142801</v>
      </c>
      <c r="D655" s="1127" t="s">
        <v>1210</v>
      </c>
      <c r="E655" s="1128">
        <v>13249</v>
      </c>
      <c r="F655" s="1128">
        <v>14085</v>
      </c>
      <c r="H655" s="980"/>
      <c r="I655" s="980"/>
      <c r="J655" s="981"/>
      <c r="K655" s="981"/>
    </row>
    <row r="656" spans="2:11">
      <c r="B656" s="531"/>
      <c r="C656" s="1129" t="s">
        <v>544</v>
      </c>
      <c r="D656" s="1127" t="s">
        <v>1211</v>
      </c>
      <c r="E656" s="1128">
        <v>14863</v>
      </c>
      <c r="F656" s="1128">
        <v>15376</v>
      </c>
      <c r="H656" s="980"/>
      <c r="I656" s="980"/>
      <c r="J656" s="981"/>
      <c r="K656" s="981"/>
    </row>
    <row r="657" spans="2:11">
      <c r="B657" s="531"/>
      <c r="C657" s="1126">
        <v>280401</v>
      </c>
      <c r="D657" s="1127" t="s">
        <v>1212</v>
      </c>
      <c r="E657" s="1128">
        <v>24902</v>
      </c>
      <c r="F657" s="1128">
        <v>26660</v>
      </c>
      <c r="H657" s="980"/>
      <c r="I657" s="980"/>
      <c r="J657" s="981"/>
      <c r="K657" s="981"/>
    </row>
    <row r="658" spans="2:11">
      <c r="B658" s="531"/>
      <c r="C658" s="1129" t="s">
        <v>545</v>
      </c>
      <c r="D658" s="1127" t="s">
        <v>1213</v>
      </c>
      <c r="E658" s="1128">
        <v>13183</v>
      </c>
      <c r="F658" s="1128">
        <v>13938</v>
      </c>
      <c r="H658" s="980"/>
      <c r="I658" s="980"/>
      <c r="J658" s="981"/>
      <c r="K658" s="981"/>
    </row>
    <row r="659" spans="2:11">
      <c r="B659" s="531"/>
      <c r="C659" s="1126">
        <v>580902</v>
      </c>
      <c r="D659" s="1127" t="s">
        <v>1214</v>
      </c>
      <c r="E659" s="1128">
        <v>20793</v>
      </c>
      <c r="F659" s="1128">
        <v>21338</v>
      </c>
      <c r="H659" s="980"/>
      <c r="I659" s="980"/>
      <c r="J659" s="981"/>
      <c r="K659" s="981"/>
    </row>
    <row r="660" spans="2:11">
      <c r="B660" s="531"/>
      <c r="C660" s="1126">
        <v>420701</v>
      </c>
      <c r="D660" s="1127" t="s">
        <v>1215</v>
      </c>
      <c r="E660" s="1128">
        <v>14578</v>
      </c>
      <c r="F660" s="1128">
        <v>15459</v>
      </c>
      <c r="H660" s="980"/>
      <c r="I660" s="980"/>
      <c r="J660" s="981"/>
      <c r="K660" s="981"/>
    </row>
    <row r="661" spans="2:11">
      <c r="B661" s="531"/>
      <c r="C661" s="1126">
        <v>412801</v>
      </c>
      <c r="D661" s="1127" t="s">
        <v>1216</v>
      </c>
      <c r="E661" s="1128">
        <v>13101</v>
      </c>
      <c r="F661" s="1128">
        <v>13556</v>
      </c>
      <c r="H661" s="980"/>
      <c r="I661" s="980"/>
      <c r="J661" s="981"/>
      <c r="K661" s="981"/>
    </row>
    <row r="662" spans="2:11">
      <c r="B662" s="531"/>
      <c r="C662" s="1126">
        <v>262001</v>
      </c>
      <c r="D662" s="1127" t="s">
        <v>1217</v>
      </c>
      <c r="E662" s="1128">
        <v>20115</v>
      </c>
      <c r="F662" s="1128">
        <v>20889</v>
      </c>
      <c r="H662" s="980"/>
      <c r="I662" s="980"/>
      <c r="J662" s="981"/>
      <c r="K662" s="981"/>
    </row>
    <row r="663" spans="2:11">
      <c r="B663" s="531"/>
      <c r="C663" s="1126">
        <v>170301</v>
      </c>
      <c r="D663" s="1127" t="s">
        <v>1218</v>
      </c>
      <c r="E663" s="1128">
        <v>17941</v>
      </c>
      <c r="F663" s="1128">
        <v>18838</v>
      </c>
      <c r="H663" s="980"/>
      <c r="I663" s="980"/>
      <c r="J663" s="981"/>
      <c r="K663" s="981"/>
    </row>
    <row r="664" spans="2:11">
      <c r="B664" s="531"/>
      <c r="C664" s="1126">
        <v>662200</v>
      </c>
      <c r="D664" s="1127" t="s">
        <v>1219</v>
      </c>
      <c r="E664" s="1128">
        <v>24222</v>
      </c>
      <c r="F664" s="1128">
        <v>25300</v>
      </c>
      <c r="H664" s="980"/>
      <c r="I664" s="980"/>
      <c r="J664" s="981"/>
      <c r="K664" s="981"/>
    </row>
    <row r="665" spans="2:11">
      <c r="B665" s="531"/>
      <c r="C665" s="1126">
        <v>641701</v>
      </c>
      <c r="D665" s="1127" t="s">
        <v>1220</v>
      </c>
      <c r="E665" s="1128">
        <v>14884</v>
      </c>
      <c r="F665" s="1128">
        <v>15703</v>
      </c>
      <c r="H665" s="980"/>
      <c r="I665" s="980"/>
      <c r="J665" s="981"/>
      <c r="K665" s="981"/>
    </row>
    <row r="666" spans="2:11">
      <c r="B666" s="531"/>
      <c r="C666" s="1126">
        <v>412902</v>
      </c>
      <c r="D666" s="1127" t="s">
        <v>1221</v>
      </c>
      <c r="E666" s="1128">
        <v>13726</v>
      </c>
      <c r="F666" s="1128">
        <v>14491</v>
      </c>
      <c r="H666" s="980"/>
      <c r="I666" s="980"/>
      <c r="J666" s="981"/>
      <c r="K666" s="981"/>
    </row>
    <row r="667" spans="2:11">
      <c r="B667" s="531"/>
      <c r="C667" s="1129" t="s">
        <v>546</v>
      </c>
      <c r="D667" s="1127" t="s">
        <v>1222</v>
      </c>
      <c r="E667" s="1128">
        <v>11949</v>
      </c>
      <c r="F667" s="1128">
        <v>12389</v>
      </c>
      <c r="H667" s="980"/>
      <c r="I667" s="980"/>
      <c r="J667" s="981"/>
      <c r="K667" s="981"/>
    </row>
    <row r="668" spans="2:11">
      <c r="B668" s="531"/>
      <c r="C668" s="1129" t="s">
        <v>547</v>
      </c>
      <c r="D668" s="1127" t="s">
        <v>1223</v>
      </c>
      <c r="E668" s="1128">
        <v>16265</v>
      </c>
      <c r="F668" s="1128">
        <v>16885</v>
      </c>
      <c r="H668" s="980"/>
      <c r="I668" s="980"/>
      <c r="J668" s="981"/>
      <c r="K668" s="981"/>
    </row>
    <row r="669" spans="2:11">
      <c r="B669" s="531"/>
      <c r="C669" s="1126">
        <v>580232</v>
      </c>
      <c r="D669" s="1127" t="s">
        <v>1224</v>
      </c>
      <c r="E669" s="1128">
        <v>17817</v>
      </c>
      <c r="F669" s="1128">
        <v>19000</v>
      </c>
      <c r="H669" s="980"/>
      <c r="I669" s="980"/>
      <c r="J669" s="981"/>
      <c r="K669" s="981"/>
    </row>
    <row r="670" spans="2:11">
      <c r="B670" s="531"/>
      <c r="C670" s="1126">
        <v>651402</v>
      </c>
      <c r="D670" s="1127" t="s">
        <v>1225</v>
      </c>
      <c r="E670" s="1128">
        <v>15364</v>
      </c>
      <c r="F670" s="1128">
        <v>16063</v>
      </c>
      <c r="H670" s="980"/>
      <c r="I670" s="980"/>
      <c r="J670" s="981"/>
      <c r="K670" s="981"/>
    </row>
    <row r="671" spans="2:11">
      <c r="B671" s="531"/>
      <c r="C671" s="1126">
        <v>140203</v>
      </c>
      <c r="D671" s="1127" t="s">
        <v>1226</v>
      </c>
      <c r="E671" s="1128">
        <v>13204</v>
      </c>
      <c r="F671" s="1128">
        <v>13765</v>
      </c>
      <c r="H671" s="980"/>
      <c r="I671" s="980"/>
      <c r="J671" s="981"/>
      <c r="K671" s="981"/>
    </row>
    <row r="672" spans="2:11">
      <c r="B672" s="531"/>
      <c r="C672" s="1126">
        <v>151701</v>
      </c>
      <c r="D672" s="1127" t="s">
        <v>1227</v>
      </c>
      <c r="E672" s="1128">
        <v>18378</v>
      </c>
      <c r="F672" s="1128">
        <v>19339</v>
      </c>
      <c r="H672" s="980"/>
      <c r="I672" s="980"/>
      <c r="J672" s="981"/>
      <c r="K672" s="981"/>
    </row>
    <row r="673" spans="2:11">
      <c r="B673" s="531"/>
      <c r="C673" s="1126">
        <v>401501</v>
      </c>
      <c r="D673" s="1127" t="s">
        <v>1228</v>
      </c>
      <c r="E673" s="1128">
        <v>12898</v>
      </c>
      <c r="F673" s="1128">
        <v>13516</v>
      </c>
      <c r="H673" s="980"/>
      <c r="I673" s="980"/>
      <c r="J673" s="981"/>
      <c r="K673" s="981"/>
    </row>
    <row r="674" spans="2:11">
      <c r="B674" s="531"/>
      <c r="C674" s="1126">
        <v>191401</v>
      </c>
      <c r="D674" s="1127" t="s">
        <v>1229</v>
      </c>
      <c r="E674" s="1128">
        <v>22717</v>
      </c>
      <c r="F674" s="1128">
        <v>24121</v>
      </c>
      <c r="H674" s="980"/>
      <c r="I674" s="980"/>
      <c r="J674" s="981"/>
      <c r="K674" s="981"/>
    </row>
    <row r="675" spans="2:11">
      <c r="B675" s="531"/>
      <c r="C675" s="1129" t="s">
        <v>548</v>
      </c>
      <c r="D675" s="1127" t="s">
        <v>1230</v>
      </c>
      <c r="E675" s="1128">
        <v>15232</v>
      </c>
      <c r="F675" s="1128">
        <v>16454</v>
      </c>
      <c r="H675" s="980"/>
      <c r="I675" s="980"/>
      <c r="J675" s="981"/>
      <c r="K675" s="981"/>
    </row>
    <row r="676" spans="2:11">
      <c r="B676" s="531"/>
      <c r="C676" s="1126">
        <v>472506</v>
      </c>
      <c r="D676" s="1127" t="s">
        <v>1231</v>
      </c>
      <c r="E676" s="1128">
        <v>14920</v>
      </c>
      <c r="F676" s="1128">
        <v>15818</v>
      </c>
      <c r="H676" s="980"/>
      <c r="I676" s="980"/>
      <c r="J676" s="981"/>
      <c r="K676" s="981"/>
    </row>
    <row r="677" spans="2:11">
      <c r="B677" s="531"/>
      <c r="C677" s="1126">
        <v>580109</v>
      </c>
      <c r="D677" s="1127" t="s">
        <v>1232</v>
      </c>
      <c r="E677" s="1128">
        <v>22515</v>
      </c>
      <c r="F677" s="1128">
        <v>25471</v>
      </c>
      <c r="H677" s="980"/>
      <c r="I677" s="980"/>
      <c r="J677" s="981"/>
      <c r="K677" s="981"/>
    </row>
    <row r="678" spans="2:11">
      <c r="B678" s="531"/>
      <c r="C678" s="1126">
        <v>490804</v>
      </c>
      <c r="D678" s="1127" t="s">
        <v>1233</v>
      </c>
      <c r="E678" s="1128">
        <v>15245</v>
      </c>
      <c r="F678" s="1128">
        <v>15971</v>
      </c>
      <c r="H678" s="980"/>
      <c r="I678" s="980"/>
      <c r="J678" s="981"/>
      <c r="K678" s="981"/>
    </row>
    <row r="679" spans="2:11">
      <c r="B679" s="531"/>
      <c r="C679" s="1126">
        <v>671002</v>
      </c>
      <c r="D679" s="1127" t="s">
        <v>1234</v>
      </c>
      <c r="E679" s="1128">
        <v>26854</v>
      </c>
      <c r="F679" s="1128">
        <v>27439</v>
      </c>
      <c r="H679" s="980"/>
      <c r="I679" s="980"/>
      <c r="J679" s="981"/>
      <c r="K679" s="981"/>
    </row>
    <row r="680" spans="2:11">
      <c r="B680" s="531"/>
      <c r="C680" s="1126">
        <v>662300</v>
      </c>
      <c r="D680" s="1127" t="s">
        <v>1235</v>
      </c>
      <c r="E680" s="1128">
        <v>19205</v>
      </c>
      <c r="F680" s="1128">
        <v>20530</v>
      </c>
      <c r="H680" s="980"/>
      <c r="I680" s="980"/>
      <c r="J680" s="981"/>
      <c r="K680" s="981"/>
    </row>
    <row r="681" spans="2:11">
      <c r="B681" s="531"/>
      <c r="C681" s="1126">
        <v>241701</v>
      </c>
      <c r="D681" s="1127" t="s">
        <v>1236</v>
      </c>
      <c r="E681" s="1128">
        <v>19836</v>
      </c>
      <c r="F681" s="1128">
        <v>21062</v>
      </c>
      <c r="H681" s="980"/>
      <c r="I681" s="980"/>
      <c r="J681" s="981"/>
      <c r="K681" s="981"/>
    </row>
    <row r="682" spans="2:11">
      <c r="B682" s="531"/>
      <c r="C682" s="1126">
        <v>662402</v>
      </c>
      <c r="D682" s="1127" t="s">
        <v>1237</v>
      </c>
      <c r="E682" s="1128">
        <v>19487</v>
      </c>
      <c r="F682" s="1128">
        <v>20602</v>
      </c>
      <c r="H682" s="980"/>
      <c r="I682" s="980"/>
      <c r="J682" s="981"/>
      <c r="K682" s="981"/>
    </row>
  </sheetData>
  <sheetProtection algorithmName="SHA-512" hashValue="/y++2tWhsYN2Y9RcvUS1VBab4O5kRC+zFmGxaAkGkq0zijYLxxy3n8BlLCUzVOSUipJ0AHs0VICMAy5kKe/zaA==" saltValue="KmnPjFiu5PxsRPdQc96spg==" spinCount="100000" sheet="1" objects="1" scenarios="1"/>
  <conditionalFormatting sqref="E6:F679">
    <cfRule type="containsBlanks" dxfId="0" priority="1">
      <formula>LEN(TRIM(E6))=0</formula>
    </cfRule>
  </conditionalFormatting>
  <printOptions horizontalCentered="1"/>
  <pageMargins left="0.75" right="0.75" top="0.51" bottom="0.78" header="0" footer="0.5"/>
  <pageSetup scale="65" fitToHeight="12" orientation="portrait" r:id="rId1"/>
  <headerFooter alignWithMargins="0">
    <oddFooter>&amp;C&amp;"Calibri,Regular"&amp;11Page &amp;P of &amp;N</oddFooter>
  </headerFooter>
  <rowBreaks count="13" manualBreakCount="13">
    <brk id="55" min="1" max="9" man="1"/>
    <brk id="105" min="1" max="9" man="1"/>
    <brk id="155" min="1" max="9" man="1"/>
    <brk id="205" min="1" max="9" man="1"/>
    <brk id="255" min="1" max="9" man="1"/>
    <brk id="305" min="1" max="9" man="1"/>
    <brk id="355" min="1" max="9" man="1"/>
    <brk id="405" min="1" max="9" man="1"/>
    <brk id="455" min="1" max="9" man="1"/>
    <brk id="505" min="1" max="9" man="1"/>
    <brk id="555" min="1" max="9" man="1"/>
    <brk id="605" min="1" max="9" man="1"/>
    <brk id="655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56"/>
    <pageSetUpPr fitToPage="1"/>
  </sheetPr>
  <dimension ref="B1:E24"/>
  <sheetViews>
    <sheetView zoomScale="90" zoomScaleNormal="90" zoomScaleSheetLayoutView="100" workbookViewId="0">
      <selection activeCell="G11" sqref="G11"/>
    </sheetView>
  </sheetViews>
  <sheetFormatPr defaultColWidth="8.81640625" defaultRowHeight="15"/>
  <cols>
    <col min="1" max="1" width="8.81640625" style="35"/>
    <col min="2" max="2" width="23.7265625" style="35" bestFit="1" customWidth="1"/>
    <col min="3" max="3" width="2.7265625" style="35" customWidth="1"/>
    <col min="4" max="4" width="26.54296875" style="35" customWidth="1"/>
    <col min="5" max="5" width="34.81640625" style="35" customWidth="1"/>
    <col min="6" max="16384" width="8.81640625" style="35"/>
  </cols>
  <sheetData>
    <row r="1" spans="2:5" ht="15.5" thickBot="1"/>
    <row r="2" spans="2:5">
      <c r="B2" s="533"/>
      <c r="C2" s="866"/>
      <c r="D2" s="866"/>
      <c r="E2" s="867"/>
    </row>
    <row r="3" spans="2:5">
      <c r="B3" s="534"/>
      <c r="E3" s="44"/>
    </row>
    <row r="4" spans="2:5">
      <c r="B4" s="534"/>
      <c r="E4" s="44"/>
    </row>
    <row r="5" spans="2:5">
      <c r="B5" s="534"/>
      <c r="E5" s="44"/>
    </row>
    <row r="6" spans="2:5">
      <c r="B6" s="534"/>
      <c r="E6" s="44"/>
    </row>
    <row r="7" spans="2:5" ht="18" customHeight="1">
      <c r="B7" s="534"/>
      <c r="E7" s="44"/>
    </row>
    <row r="8" spans="2:5" ht="36.75" customHeight="1">
      <c r="B8" s="993" t="s">
        <v>1242</v>
      </c>
      <c r="C8" s="994"/>
      <c r="D8" s="994"/>
      <c r="E8" s="995"/>
    </row>
    <row r="9" spans="2:5" ht="15.5">
      <c r="B9" s="988"/>
      <c r="C9" s="989"/>
      <c r="D9" s="989"/>
      <c r="E9" s="44"/>
    </row>
    <row r="10" spans="2:5">
      <c r="B10" s="534"/>
      <c r="E10" s="44"/>
    </row>
    <row r="11" spans="2:5" ht="60" customHeight="1">
      <c r="B11" s="990" t="s">
        <v>445</v>
      </c>
      <c r="C11" s="991"/>
      <c r="D11" s="991"/>
      <c r="E11" s="992"/>
    </row>
    <row r="12" spans="2:5">
      <c r="B12" s="535"/>
      <c r="C12" s="536"/>
      <c r="D12" s="536"/>
      <c r="E12" s="44"/>
    </row>
    <row r="13" spans="2:5">
      <c r="B13" s="863" t="s">
        <v>139</v>
      </c>
      <c r="C13" s="538"/>
      <c r="D13" s="653" t="s">
        <v>446</v>
      </c>
      <c r="E13" s="696"/>
    </row>
    <row r="14" spans="2:5">
      <c r="B14" s="863" t="s">
        <v>149</v>
      </c>
      <c r="C14" s="538"/>
      <c r="D14" s="653" t="s">
        <v>447</v>
      </c>
      <c r="E14" s="696"/>
    </row>
    <row r="15" spans="2:5">
      <c r="B15" s="863" t="s">
        <v>140</v>
      </c>
      <c r="C15" s="538"/>
      <c r="D15" s="653" t="s">
        <v>448</v>
      </c>
      <c r="E15" s="696"/>
    </row>
    <row r="16" spans="2:5">
      <c r="B16" s="863" t="s">
        <v>141</v>
      </c>
      <c r="C16" s="538"/>
      <c r="D16" s="654" t="s">
        <v>449</v>
      </c>
      <c r="E16" s="697"/>
    </row>
    <row r="17" spans="2:5">
      <c r="B17" s="537"/>
      <c r="C17" s="42"/>
      <c r="E17" s="44"/>
    </row>
    <row r="18" spans="2:5">
      <c r="B18" s="865" t="s">
        <v>164</v>
      </c>
      <c r="C18" s="42"/>
      <c r="D18" s="655" t="s">
        <v>1239</v>
      </c>
      <c r="E18" s="44"/>
    </row>
    <row r="19" spans="2:5">
      <c r="B19" s="537"/>
      <c r="C19" s="42"/>
      <c r="E19" s="44"/>
    </row>
    <row r="20" spans="2:5">
      <c r="B20" s="864" t="s">
        <v>410</v>
      </c>
      <c r="C20" s="43"/>
      <c r="D20" s="655" t="s">
        <v>1241</v>
      </c>
      <c r="E20" s="44"/>
    </row>
    <row r="21" spans="2:5" ht="27.75" customHeight="1">
      <c r="B21" s="887"/>
      <c r="C21" s="42"/>
      <c r="E21" s="44"/>
    </row>
    <row r="22" spans="2:5">
      <c r="B22" s="868"/>
      <c r="C22" s="42"/>
      <c r="E22" s="44"/>
    </row>
    <row r="23" spans="2:5">
      <c r="B23" s="868"/>
      <c r="C23" s="42"/>
      <c r="E23" s="44"/>
    </row>
    <row r="24" spans="2:5" ht="15.5" thickBot="1">
      <c r="B24" s="869"/>
      <c r="C24" s="870"/>
      <c r="D24" s="870"/>
      <c r="E24" s="652"/>
    </row>
  </sheetData>
  <sheetProtection algorithmName="SHA-512" hashValue="PLbwwC7R4HDCB2FAvAJyXMIqMk1qxuleGH4m1yO2xCE7m5rGAa/gwLjgySUrGHmFVzY1uZmpkY0s1ur+5gBwZg==" saltValue="bhBB9obvnPRyeIhcxOHeuw==" spinCount="100000" sheet="1" objects="1" scenarios="1"/>
  <sortState xmlns:xlrd2="http://schemas.microsoft.com/office/spreadsheetml/2017/richdata2" ref="D27:D31">
    <sortCondition ref="D27"/>
  </sortState>
  <customSheetViews>
    <customSheetView guid="{5E4DC421-887D-9843-8B54-CF861F76B668}" scale="150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  <customSheetView guid="{7E5415B2-297C-4CDE-9A5E-CCA4F5662440}" scale="150" showPageBreaks="1" printArea="1" view="pageBreakPreview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</customSheetViews>
  <mergeCells count="3">
    <mergeCell ref="B9:D9"/>
    <mergeCell ref="B11:E11"/>
    <mergeCell ref="B8:E8"/>
  </mergeCells>
  <phoneticPr fontId="5" type="noConversion"/>
  <conditionalFormatting sqref="B11">
    <cfRule type="expression" dxfId="47" priority="44">
      <formula>$B$11="Enter School Name Here"</formula>
    </cfRule>
  </conditionalFormatting>
  <conditionalFormatting sqref="D18 D20">
    <cfRule type="cellIs" dxfId="46" priority="37" operator="equal">
      <formula>"Select from dropdown list →"</formula>
    </cfRule>
  </conditionalFormatting>
  <conditionalFormatting sqref="D13:E13">
    <cfRule type="expression" dxfId="45" priority="11">
      <formula>$D$13="enter name"</formula>
    </cfRule>
  </conditionalFormatting>
  <conditionalFormatting sqref="D14:E14">
    <cfRule type="expression" dxfId="44" priority="40">
      <formula>$D$14="enter title"</formula>
    </cfRule>
  </conditionalFormatting>
  <conditionalFormatting sqref="D15:E15">
    <cfRule type="expression" dxfId="43" priority="39">
      <formula>$D$15="enter email address"</formula>
    </cfRule>
  </conditionalFormatting>
  <conditionalFormatting sqref="D16:E16">
    <cfRule type="expression" dxfId="42" priority="38">
      <formula>$D$16="enter phone number"</formula>
    </cfRule>
  </conditionalFormatting>
  <conditionalFormatting sqref="E13">
    <cfRule type="cellIs" dxfId="41" priority="7" operator="equal">
      <formula>"enter name"</formula>
    </cfRule>
  </conditionalFormatting>
  <conditionalFormatting sqref="E14">
    <cfRule type="cellIs" dxfId="40" priority="10" operator="equal">
      <formula>"enter title"</formula>
    </cfRule>
  </conditionalFormatting>
  <conditionalFormatting sqref="E15">
    <cfRule type="cellIs" dxfId="39" priority="9" operator="equal">
      <formula>"enter email address"</formula>
    </cfRule>
  </conditionalFormatting>
  <conditionalFormatting sqref="E16">
    <cfRule type="cellIs" dxfId="38" priority="8" operator="equal">
      <formula>"enter phone number"</formula>
    </cfRule>
  </conditionalFormatting>
  <dataValidations xWindow="365" yWindow="651" count="3">
    <dataValidation type="list" showInputMessage="1" showErrorMessage="1" promptTitle="First Academic Year" prompt="Select the first year the school will open under a 5-year charter." sqref="D18" xr:uid="{00000000-0002-0000-0200-000000000000}">
      <formula1>DVList_AcadYr</formula1>
    </dataValidation>
    <dataValidation type="custom" showInputMessage="1" showErrorMessage="1" errorTitle="Invalid Email Address" error="Email address missing necessary element(s) (e.g. &quot;@&quot; or &quot;.com&quot;)_x000a__x000a_Please re-enter!" sqref="D15" xr:uid="{00000000-0002-0000-0200-000001000000}">
      <formula1>AND( FIND(".",D15),FIND("@",D15))</formula1>
    </dataValidation>
    <dataValidation operator="notEqual" showInputMessage="1" showErrorMessage="1" sqref="B11" xr:uid="{00000000-0002-0000-0200-000002000000}"/>
  </dataValidations>
  <printOptions horizontalCentered="1"/>
  <pageMargins left="1" right="1" top="1.32" bottom="1" header="0.5" footer="0.5"/>
  <pageSetup scale="96" orientation="portrait" r:id="rId1"/>
  <headerFooter alignWithMargins="0">
    <oddHeader>&amp;CAttachment 31(a) - Budget</oddHeader>
    <oddFooter>&amp;LAttachment 31(a) -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365" yWindow="651" count="2">
        <x14:dataValidation type="list" allowBlank="1" showInputMessage="1" showErrorMessage="1" xr:uid="{00000000-0002-0000-0200-000003000000}">
          <x14:formula1>
            <xm:f>CONTROL!B32:B34</xm:f>
          </x14:formula1>
          <xm:sqref>D20</xm:sqref>
        </x14:dataValidation>
        <x14:dataValidation type="list" allowBlank="1" showErrorMessage="1" promptTitle="Pre-Opening Period" xr:uid="{00000000-0002-0000-0200-000004000000}">
          <x14:formula1>
            <xm:f>CONTROL!B32:B34</xm:f>
          </x14:formula1>
          <xm:sqref>D20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3"/>
  </sheetPr>
  <dimension ref="A1:L136"/>
  <sheetViews>
    <sheetView showGridLines="0" zoomScale="90" zoomScaleNormal="90" zoomScalePageLayoutView="60" workbookViewId="0">
      <selection activeCell="C77" sqref="C77"/>
    </sheetView>
  </sheetViews>
  <sheetFormatPr defaultColWidth="11.81640625" defaultRowHeight="15"/>
  <cols>
    <col min="1" max="1" width="2" style="35" customWidth="1"/>
    <col min="2" max="2" width="20.81640625" style="35" customWidth="1"/>
    <col min="3" max="3" width="40.81640625" style="35" bestFit="1" customWidth="1"/>
    <col min="4" max="8" width="18.26953125" style="35" customWidth="1"/>
    <col min="9" max="9" width="11.81640625" bestFit="1" customWidth="1"/>
    <col min="10" max="10" width="15.7265625" customWidth="1"/>
    <col min="11" max="12" width="17.54296875" customWidth="1"/>
    <col min="13" max="17" width="17.54296875" bestFit="1" customWidth="1"/>
    <col min="18" max="21" width="15.7265625" customWidth="1"/>
  </cols>
  <sheetData>
    <row r="1" spans="1:12">
      <c r="A1" s="87"/>
      <c r="B1" s="87"/>
      <c r="C1" s="87"/>
      <c r="D1" s="87"/>
      <c r="E1" s="87"/>
      <c r="F1" s="87"/>
      <c r="G1" s="87"/>
      <c r="H1" s="87"/>
      <c r="I1" s="33"/>
    </row>
    <row r="2" spans="1:12">
      <c r="A2" s="87"/>
      <c r="B2" s="88" t="str">
        <f>UPPER('4) Pre-Opening Period Budget'!B2)</f>
        <v>PLEASE ENTER SCHOOL NAME ON TAB - "1) SCHOOL INFORMATION"</v>
      </c>
      <c r="C2" s="89"/>
      <c r="D2" s="88"/>
      <c r="E2" s="90"/>
      <c r="F2" s="91"/>
      <c r="G2" s="91"/>
      <c r="H2" s="91"/>
      <c r="I2" s="33"/>
    </row>
    <row r="3" spans="1:12">
      <c r="A3" s="87"/>
      <c r="B3" s="88" t="str">
        <f>CharterPeriod</f>
        <v>2026-27 through 2030-31</v>
      </c>
      <c r="C3" s="92"/>
      <c r="D3" s="92"/>
      <c r="E3" s="92"/>
      <c r="F3" s="92"/>
      <c r="G3" s="92"/>
      <c r="H3" s="92"/>
      <c r="I3" s="33"/>
    </row>
    <row r="4" spans="1:12">
      <c r="A4" s="87"/>
      <c r="B4" s="93"/>
      <c r="C4" s="93"/>
      <c r="D4" s="93"/>
      <c r="E4" s="93"/>
      <c r="F4" s="93"/>
      <c r="G4" s="93"/>
      <c r="H4" s="93"/>
      <c r="I4" s="33"/>
    </row>
    <row r="5" spans="1:12">
      <c r="A5" s="97"/>
      <c r="B5" s="524" t="s">
        <v>276</v>
      </c>
      <c r="C5" s="524"/>
      <c r="D5" s="524"/>
      <c r="E5" s="524"/>
      <c r="F5" s="524"/>
      <c r="G5" s="524"/>
      <c r="H5" s="524"/>
      <c r="I5" s="524"/>
    </row>
    <row r="6" spans="1:12">
      <c r="A6" s="87"/>
      <c r="B6" s="41" t="s">
        <v>147</v>
      </c>
      <c r="C6" s="41" t="s">
        <v>199</v>
      </c>
      <c r="D6" s="20" t="str">
        <f>CONTROL!$G$19</f>
        <v>2026-27</v>
      </c>
      <c r="E6" s="20" t="str">
        <f>CONTROL!$G$20</f>
        <v>2027-28</v>
      </c>
      <c r="F6" s="20" t="str">
        <f>CONTROL!$G$21</f>
        <v>2028-29</v>
      </c>
      <c r="G6" s="20" t="str">
        <f>CONTROL!$G$22</f>
        <v>2029-30</v>
      </c>
      <c r="H6" s="971" t="str">
        <f>CONTROL!$G$23</f>
        <v>2030-31</v>
      </c>
      <c r="I6" s="968" t="s">
        <v>454</v>
      </c>
    </row>
    <row r="7" spans="1:12">
      <c r="A7" s="87"/>
      <c r="B7" s="94" t="s">
        <v>177</v>
      </c>
      <c r="C7" s="94" t="s">
        <v>201</v>
      </c>
      <c r="D7" s="963"/>
      <c r="E7" s="963"/>
      <c r="F7" s="963"/>
      <c r="G7" s="963"/>
      <c r="H7" s="970"/>
      <c r="I7" s="967"/>
      <c r="L7" s="859"/>
    </row>
    <row r="8" spans="1:12">
      <c r="A8" s="87"/>
      <c r="B8" s="94" t="s">
        <v>178</v>
      </c>
      <c r="C8" s="94" t="s">
        <v>201</v>
      </c>
      <c r="D8" s="963"/>
      <c r="E8" s="963"/>
      <c r="F8" s="963"/>
      <c r="G8" s="963"/>
      <c r="H8" s="970"/>
      <c r="I8" s="967"/>
    </row>
    <row r="9" spans="1:12">
      <c r="A9" s="87"/>
      <c r="B9" s="94" t="s">
        <v>179</v>
      </c>
      <c r="C9" s="94" t="s">
        <v>201</v>
      </c>
      <c r="D9" s="963"/>
      <c r="E9" s="963"/>
      <c r="F9" s="963"/>
      <c r="G9" s="963"/>
      <c r="H9" s="970"/>
      <c r="I9" s="967"/>
    </row>
    <row r="10" spans="1:12">
      <c r="A10" s="87"/>
      <c r="B10" s="94" t="s">
        <v>180</v>
      </c>
      <c r="C10" s="94" t="s">
        <v>201</v>
      </c>
      <c r="D10" s="963"/>
      <c r="E10" s="963"/>
      <c r="F10" s="963"/>
      <c r="G10" s="963"/>
      <c r="H10" s="970"/>
      <c r="I10" s="967"/>
    </row>
    <row r="11" spans="1:12">
      <c r="A11" s="87"/>
      <c r="B11" s="94" t="s">
        <v>181</v>
      </c>
      <c r="C11" s="94" t="s">
        <v>201</v>
      </c>
      <c r="D11" s="963"/>
      <c r="E11" s="963"/>
      <c r="F11" s="963"/>
      <c r="G11" s="963"/>
      <c r="H11" s="970"/>
      <c r="I11" s="967"/>
    </row>
    <row r="12" spans="1:12">
      <c r="A12" s="87"/>
      <c r="B12" s="94" t="s">
        <v>182</v>
      </c>
      <c r="C12" s="525" t="s">
        <v>450</v>
      </c>
      <c r="D12" s="963"/>
      <c r="E12" s="963"/>
      <c r="F12" s="963"/>
      <c r="G12" s="963"/>
      <c r="H12" s="970"/>
      <c r="I12" s="967"/>
    </row>
    <row r="13" spans="1:12">
      <c r="A13" s="87"/>
      <c r="B13" s="94" t="s">
        <v>183</v>
      </c>
      <c r="C13" s="94" t="s">
        <v>202</v>
      </c>
      <c r="D13" s="963"/>
      <c r="E13" s="963"/>
      <c r="F13" s="963"/>
      <c r="G13" s="963"/>
      <c r="H13" s="970"/>
      <c r="I13" s="967"/>
    </row>
    <row r="14" spans="1:12">
      <c r="A14" s="87"/>
      <c r="B14" s="94" t="s">
        <v>184</v>
      </c>
      <c r="C14" s="94" t="s">
        <v>202</v>
      </c>
      <c r="D14" s="963"/>
      <c r="E14" s="963"/>
      <c r="F14" s="963"/>
      <c r="G14" s="963"/>
      <c r="H14" s="970"/>
      <c r="I14" s="967"/>
    </row>
    <row r="15" spans="1:12">
      <c r="A15" s="87"/>
      <c r="B15" s="94" t="s">
        <v>185</v>
      </c>
      <c r="C15" s="94" t="s">
        <v>202</v>
      </c>
      <c r="D15" s="963"/>
      <c r="E15" s="963"/>
      <c r="F15" s="963"/>
      <c r="G15" s="963"/>
      <c r="H15" s="970"/>
      <c r="I15" s="967"/>
    </row>
    <row r="16" spans="1:12">
      <c r="A16" s="87"/>
      <c r="B16" s="94" t="s">
        <v>186</v>
      </c>
      <c r="C16" s="94" t="s">
        <v>203</v>
      </c>
      <c r="D16" s="963"/>
      <c r="E16" s="963"/>
      <c r="F16" s="963"/>
      <c r="G16" s="963"/>
      <c r="H16" s="970"/>
      <c r="I16" s="967"/>
    </row>
    <row r="17" spans="1:9">
      <c r="A17" s="87"/>
      <c r="B17" s="94" t="s">
        <v>187</v>
      </c>
      <c r="C17" s="94" t="s">
        <v>203</v>
      </c>
      <c r="D17" s="963"/>
      <c r="E17" s="963"/>
      <c r="F17" s="963"/>
      <c r="G17" s="963"/>
      <c r="H17" s="970"/>
      <c r="I17" s="967"/>
    </row>
    <row r="18" spans="1:9">
      <c r="A18" s="87"/>
      <c r="B18" s="94" t="s">
        <v>188</v>
      </c>
      <c r="C18" s="94" t="s">
        <v>203</v>
      </c>
      <c r="D18" s="963"/>
      <c r="E18" s="963"/>
      <c r="F18" s="963"/>
      <c r="G18" s="963"/>
      <c r="H18" s="970"/>
      <c r="I18" s="967"/>
    </row>
    <row r="19" spans="1:9">
      <c r="A19" s="87"/>
      <c r="B19" s="94" t="s">
        <v>189</v>
      </c>
      <c r="C19" s="94" t="s">
        <v>203</v>
      </c>
      <c r="D19" s="963"/>
      <c r="E19" s="963"/>
      <c r="F19" s="963"/>
      <c r="G19" s="963"/>
      <c r="H19" s="970"/>
      <c r="I19" s="967"/>
    </row>
    <row r="20" spans="1:9">
      <c r="A20" s="87"/>
      <c r="B20" s="1010" t="s">
        <v>451</v>
      </c>
      <c r="C20" s="1011"/>
      <c r="D20" s="963"/>
      <c r="E20" s="963"/>
      <c r="F20" s="963"/>
      <c r="G20" s="963"/>
      <c r="H20" s="970"/>
      <c r="I20" s="967"/>
    </row>
    <row r="21" spans="1:9">
      <c r="A21" s="87"/>
      <c r="B21" s="1010" t="s">
        <v>99</v>
      </c>
      <c r="C21" s="1011"/>
      <c r="D21" s="964">
        <f>SUM(D7:D20)</f>
        <v>0</v>
      </c>
      <c r="E21" s="964">
        <f>SUM(E7:E20)</f>
        <v>0</v>
      </c>
      <c r="F21" s="964">
        <f>SUM(F7:F20)</f>
        <v>0</v>
      </c>
      <c r="G21" s="964">
        <f>SUM(G7:G20)</f>
        <v>0</v>
      </c>
      <c r="H21" s="969">
        <f>SUM(H7:H20)</f>
        <v>0</v>
      </c>
      <c r="I21" s="966"/>
    </row>
    <row r="22" spans="1:9">
      <c r="A22" s="87"/>
      <c r="B22" s="95"/>
      <c r="C22" s="95"/>
      <c r="D22" s="96"/>
      <c r="E22" s="96"/>
      <c r="F22" s="96"/>
      <c r="G22" s="96"/>
      <c r="H22" s="96"/>
      <c r="I22" s="33"/>
    </row>
    <row r="23" spans="1:9">
      <c r="A23" s="98"/>
      <c r="B23" s="524" t="s">
        <v>306</v>
      </c>
      <c r="C23" s="524"/>
      <c r="D23" s="524"/>
      <c r="E23" s="524"/>
      <c r="F23" s="524"/>
      <c r="G23" s="524"/>
      <c r="H23" s="524"/>
      <c r="I23" s="33"/>
    </row>
    <row r="24" spans="1:9">
      <c r="A24" s="98"/>
      <c r="B24" s="41" t="s">
        <v>147</v>
      </c>
      <c r="C24" s="41" t="s">
        <v>199</v>
      </c>
      <c r="D24" s="20" t="str">
        <f>CONTROL!$G$19</f>
        <v>2026-27</v>
      </c>
      <c r="E24" s="20" t="str">
        <f>CONTROL!$G$20</f>
        <v>2027-28</v>
      </c>
      <c r="F24" s="20" t="str">
        <f>CONTROL!$G$21</f>
        <v>2028-29</v>
      </c>
      <c r="G24" s="20" t="str">
        <f>CONTROL!$G$22</f>
        <v>2029-30</v>
      </c>
      <c r="H24" s="20" t="str">
        <f>CONTROL!$G$23</f>
        <v>2030-31</v>
      </c>
      <c r="I24" s="33"/>
    </row>
    <row r="25" spans="1:9">
      <c r="A25" s="98"/>
      <c r="B25" s="94" t="s">
        <v>177</v>
      </c>
      <c r="C25" s="94" t="s">
        <v>201</v>
      </c>
      <c r="D25" s="963"/>
      <c r="E25" s="963"/>
      <c r="F25" s="963"/>
      <c r="G25" s="963"/>
      <c r="H25" s="963"/>
      <c r="I25" s="33"/>
    </row>
    <row r="26" spans="1:9">
      <c r="A26" s="98"/>
      <c r="B26" s="94" t="s">
        <v>178</v>
      </c>
      <c r="C26" s="94" t="s">
        <v>201</v>
      </c>
      <c r="D26" s="963"/>
      <c r="E26" s="963"/>
      <c r="F26" s="963"/>
      <c r="G26" s="963"/>
      <c r="H26" s="963"/>
      <c r="I26" s="33"/>
    </row>
    <row r="27" spans="1:9">
      <c r="A27" s="98"/>
      <c r="B27" s="94" t="s">
        <v>179</v>
      </c>
      <c r="C27" s="94" t="s">
        <v>201</v>
      </c>
      <c r="D27" s="963"/>
      <c r="E27" s="963"/>
      <c r="F27" s="963"/>
      <c r="G27" s="963"/>
      <c r="H27" s="963"/>
      <c r="I27" s="33"/>
    </row>
    <row r="28" spans="1:9">
      <c r="A28" s="98"/>
      <c r="B28" s="94" t="s">
        <v>180</v>
      </c>
      <c r="C28" s="94" t="s">
        <v>201</v>
      </c>
      <c r="D28" s="963"/>
      <c r="E28" s="963"/>
      <c r="F28" s="963"/>
      <c r="G28" s="963"/>
      <c r="H28" s="963"/>
      <c r="I28" s="33"/>
    </row>
    <row r="29" spans="1:9">
      <c r="A29" s="98"/>
      <c r="B29" s="94" t="s">
        <v>181</v>
      </c>
      <c r="C29" s="94" t="s">
        <v>201</v>
      </c>
      <c r="D29" s="963"/>
      <c r="E29" s="963"/>
      <c r="F29" s="963"/>
      <c r="G29" s="963"/>
      <c r="H29" s="963"/>
      <c r="I29" s="33"/>
    </row>
    <row r="30" spans="1:9">
      <c r="A30" s="98"/>
      <c r="B30" s="94" t="s">
        <v>182</v>
      </c>
      <c r="C30" s="698" t="str">
        <f>IF(AND(SUM(D12:H12)=0,$C$12=CONTROL!$B$45),"Elementary/Middle School",IF($C$12&lt;&gt;CONTROL!$B$45,$C$12,"Complete Cell C12 Above"))</f>
        <v>Elementary/Middle School</v>
      </c>
      <c r="D30" s="963"/>
      <c r="E30" s="963"/>
      <c r="F30" s="963"/>
      <c r="G30" s="963"/>
      <c r="H30" s="963"/>
      <c r="I30" s="33"/>
    </row>
    <row r="31" spans="1:9">
      <c r="B31" s="94" t="s">
        <v>183</v>
      </c>
      <c r="C31" s="94" t="s">
        <v>202</v>
      </c>
      <c r="D31" s="963"/>
      <c r="E31" s="963"/>
      <c r="F31" s="963"/>
      <c r="G31" s="963"/>
      <c r="H31" s="963"/>
      <c r="I31" s="33"/>
    </row>
    <row r="32" spans="1:9">
      <c r="B32" s="94" t="s">
        <v>184</v>
      </c>
      <c r="C32" s="94" t="s">
        <v>202</v>
      </c>
      <c r="D32" s="963"/>
      <c r="E32" s="963"/>
      <c r="F32" s="963"/>
      <c r="G32" s="963"/>
      <c r="H32" s="963"/>
      <c r="I32" s="33"/>
    </row>
    <row r="33" spans="2:9">
      <c r="B33" s="94" t="s">
        <v>185</v>
      </c>
      <c r="C33" s="94" t="s">
        <v>202</v>
      </c>
      <c r="D33" s="963"/>
      <c r="E33" s="963"/>
      <c r="F33" s="963"/>
      <c r="G33" s="963"/>
      <c r="H33" s="963"/>
      <c r="I33" s="33"/>
    </row>
    <row r="34" spans="2:9">
      <c r="B34" s="94" t="s">
        <v>186</v>
      </c>
      <c r="C34" s="94" t="s">
        <v>203</v>
      </c>
      <c r="D34" s="963"/>
      <c r="E34" s="963"/>
      <c r="F34" s="963"/>
      <c r="G34" s="963"/>
      <c r="H34" s="963"/>
      <c r="I34" s="33"/>
    </row>
    <row r="35" spans="2:9">
      <c r="B35" s="94" t="s">
        <v>187</v>
      </c>
      <c r="C35" s="94" t="s">
        <v>203</v>
      </c>
      <c r="D35" s="963"/>
      <c r="E35" s="963"/>
      <c r="F35" s="963"/>
      <c r="G35" s="963"/>
      <c r="H35" s="963"/>
      <c r="I35" s="33"/>
    </row>
    <row r="36" spans="2:9">
      <c r="B36" s="94" t="s">
        <v>188</v>
      </c>
      <c r="C36" s="94" t="s">
        <v>203</v>
      </c>
      <c r="D36" s="963"/>
      <c r="E36" s="963"/>
      <c r="F36" s="963"/>
      <c r="G36" s="963"/>
      <c r="H36" s="963"/>
      <c r="I36" s="33"/>
    </row>
    <row r="37" spans="2:9">
      <c r="B37" s="94" t="s">
        <v>189</v>
      </c>
      <c r="C37" s="94" t="s">
        <v>203</v>
      </c>
      <c r="D37" s="963"/>
      <c r="E37" s="963"/>
      <c r="F37" s="963"/>
      <c r="G37" s="963"/>
      <c r="H37" s="963"/>
      <c r="I37" s="33"/>
    </row>
    <row r="38" spans="2:9">
      <c r="B38" s="1010" t="s">
        <v>451</v>
      </c>
      <c r="C38" s="1011"/>
      <c r="D38" s="963"/>
      <c r="E38" s="963"/>
      <c r="F38" s="963"/>
      <c r="G38" s="963"/>
      <c r="H38" s="963"/>
      <c r="I38" s="33"/>
    </row>
    <row r="39" spans="2:9">
      <c r="B39" s="1010" t="s">
        <v>99</v>
      </c>
      <c r="C39" s="1011"/>
      <c r="D39" s="964">
        <f>SUM(D25:D38)</f>
        <v>0</v>
      </c>
      <c r="E39" s="964">
        <f>SUM(E25:E38)</f>
        <v>0</v>
      </c>
      <c r="F39" s="964">
        <f>SUM(F25:F38)</f>
        <v>0</v>
      </c>
      <c r="G39" s="964">
        <f>SUM(G25:G38)</f>
        <v>0</v>
      </c>
      <c r="H39" s="964">
        <f>SUM(H25:H38)</f>
        <v>0</v>
      </c>
      <c r="I39" s="33"/>
    </row>
    <row r="40" spans="2:9">
      <c r="I40" s="33"/>
    </row>
    <row r="41" spans="2:9">
      <c r="B41" s="524" t="s">
        <v>307</v>
      </c>
      <c r="C41" s="524"/>
      <c r="D41" s="524"/>
      <c r="E41" s="524"/>
      <c r="F41" s="524"/>
      <c r="G41" s="524"/>
      <c r="H41" s="524"/>
      <c r="I41" s="33"/>
    </row>
    <row r="42" spans="2:9">
      <c r="B42" s="41" t="s">
        <v>147</v>
      </c>
      <c r="C42" s="41" t="s">
        <v>199</v>
      </c>
      <c r="D42" s="20" t="str">
        <f>CONTROL!$G$19</f>
        <v>2026-27</v>
      </c>
      <c r="E42" s="20" t="str">
        <f>CONTROL!$G$20</f>
        <v>2027-28</v>
      </c>
      <c r="F42" s="20" t="str">
        <f>CONTROL!$G$21</f>
        <v>2028-29</v>
      </c>
      <c r="G42" s="20" t="str">
        <f>CONTROL!$G$22</f>
        <v>2029-30</v>
      </c>
      <c r="H42" s="20" t="str">
        <f>CONTROL!$G$23</f>
        <v>2030-31</v>
      </c>
      <c r="I42" s="33"/>
    </row>
    <row r="43" spans="2:9">
      <c r="B43" s="94" t="s">
        <v>177</v>
      </c>
      <c r="C43" s="94" t="s">
        <v>201</v>
      </c>
      <c r="D43" s="965">
        <f t="shared" ref="D43:H55" si="0">IFERROR(ROUND(D7/D25,0),0)</f>
        <v>0</v>
      </c>
      <c r="E43" s="965">
        <f t="shared" si="0"/>
        <v>0</v>
      </c>
      <c r="F43" s="965">
        <f t="shared" si="0"/>
        <v>0</v>
      </c>
      <c r="G43" s="965">
        <f t="shared" si="0"/>
        <v>0</v>
      </c>
      <c r="H43" s="965">
        <f t="shared" si="0"/>
        <v>0</v>
      </c>
      <c r="I43" s="33"/>
    </row>
    <row r="44" spans="2:9">
      <c r="B44" s="94" t="s">
        <v>178</v>
      </c>
      <c r="C44" s="94" t="s">
        <v>201</v>
      </c>
      <c r="D44" s="965">
        <f t="shared" si="0"/>
        <v>0</v>
      </c>
      <c r="E44" s="965">
        <f t="shared" si="0"/>
        <v>0</v>
      </c>
      <c r="F44" s="965">
        <f t="shared" si="0"/>
        <v>0</v>
      </c>
      <c r="G44" s="965">
        <f t="shared" si="0"/>
        <v>0</v>
      </c>
      <c r="H44" s="965">
        <f t="shared" si="0"/>
        <v>0</v>
      </c>
      <c r="I44" s="33"/>
    </row>
    <row r="45" spans="2:9">
      <c r="B45" s="94" t="s">
        <v>179</v>
      </c>
      <c r="C45" s="94" t="s">
        <v>201</v>
      </c>
      <c r="D45" s="965">
        <f t="shared" si="0"/>
        <v>0</v>
      </c>
      <c r="E45" s="965">
        <f t="shared" si="0"/>
        <v>0</v>
      </c>
      <c r="F45" s="965">
        <f t="shared" si="0"/>
        <v>0</v>
      </c>
      <c r="G45" s="965">
        <f t="shared" si="0"/>
        <v>0</v>
      </c>
      <c r="H45" s="965">
        <f t="shared" si="0"/>
        <v>0</v>
      </c>
      <c r="I45" s="33"/>
    </row>
    <row r="46" spans="2:9">
      <c r="B46" s="94" t="s">
        <v>180</v>
      </c>
      <c r="C46" s="94" t="s">
        <v>201</v>
      </c>
      <c r="D46" s="965">
        <f t="shared" si="0"/>
        <v>0</v>
      </c>
      <c r="E46" s="965">
        <f t="shared" si="0"/>
        <v>0</v>
      </c>
      <c r="F46" s="965">
        <f t="shared" si="0"/>
        <v>0</v>
      </c>
      <c r="G46" s="965">
        <f t="shared" si="0"/>
        <v>0</v>
      </c>
      <c r="H46" s="965">
        <f t="shared" si="0"/>
        <v>0</v>
      </c>
      <c r="I46" s="33"/>
    </row>
    <row r="47" spans="2:9">
      <c r="B47" s="94" t="s">
        <v>181</v>
      </c>
      <c r="C47" s="94" t="s">
        <v>201</v>
      </c>
      <c r="D47" s="965">
        <f t="shared" si="0"/>
        <v>0</v>
      </c>
      <c r="E47" s="965">
        <f t="shared" si="0"/>
        <v>0</v>
      </c>
      <c r="F47" s="965">
        <f t="shared" si="0"/>
        <v>0</v>
      </c>
      <c r="G47" s="965">
        <f t="shared" si="0"/>
        <v>0</v>
      </c>
      <c r="H47" s="965">
        <f t="shared" si="0"/>
        <v>0</v>
      </c>
      <c r="I47" s="33"/>
    </row>
    <row r="48" spans="2:9">
      <c r="B48" s="94" t="s">
        <v>182</v>
      </c>
      <c r="C48" s="698" t="str">
        <f>C30</f>
        <v>Elementary/Middle School</v>
      </c>
      <c r="D48" s="965">
        <f t="shared" si="0"/>
        <v>0</v>
      </c>
      <c r="E48" s="965">
        <f t="shared" si="0"/>
        <v>0</v>
      </c>
      <c r="F48" s="965">
        <f t="shared" si="0"/>
        <v>0</v>
      </c>
      <c r="G48" s="965">
        <f t="shared" si="0"/>
        <v>0</v>
      </c>
      <c r="H48" s="965">
        <f t="shared" si="0"/>
        <v>0</v>
      </c>
      <c r="I48" s="33"/>
    </row>
    <row r="49" spans="2:9">
      <c r="B49" s="94" t="s">
        <v>183</v>
      </c>
      <c r="C49" s="94" t="s">
        <v>202</v>
      </c>
      <c r="D49" s="965">
        <f t="shared" si="0"/>
        <v>0</v>
      </c>
      <c r="E49" s="965">
        <f t="shared" si="0"/>
        <v>0</v>
      </c>
      <c r="F49" s="965">
        <f t="shared" si="0"/>
        <v>0</v>
      </c>
      <c r="G49" s="965">
        <f t="shared" si="0"/>
        <v>0</v>
      </c>
      <c r="H49" s="965">
        <f t="shared" si="0"/>
        <v>0</v>
      </c>
      <c r="I49" s="33"/>
    </row>
    <row r="50" spans="2:9">
      <c r="B50" s="94" t="s">
        <v>184</v>
      </c>
      <c r="C50" s="94" t="s">
        <v>202</v>
      </c>
      <c r="D50" s="965">
        <f t="shared" si="0"/>
        <v>0</v>
      </c>
      <c r="E50" s="965">
        <f t="shared" si="0"/>
        <v>0</v>
      </c>
      <c r="F50" s="965">
        <f t="shared" si="0"/>
        <v>0</v>
      </c>
      <c r="G50" s="965">
        <f t="shared" si="0"/>
        <v>0</v>
      </c>
      <c r="H50" s="965">
        <f t="shared" si="0"/>
        <v>0</v>
      </c>
      <c r="I50" s="33"/>
    </row>
    <row r="51" spans="2:9">
      <c r="B51" s="94" t="s">
        <v>185</v>
      </c>
      <c r="C51" s="94" t="s">
        <v>202</v>
      </c>
      <c r="D51" s="965">
        <f t="shared" si="0"/>
        <v>0</v>
      </c>
      <c r="E51" s="965">
        <f t="shared" si="0"/>
        <v>0</v>
      </c>
      <c r="F51" s="965">
        <f t="shared" si="0"/>
        <v>0</v>
      </c>
      <c r="G51" s="965">
        <f t="shared" si="0"/>
        <v>0</v>
      </c>
      <c r="H51" s="965">
        <f t="shared" si="0"/>
        <v>0</v>
      </c>
      <c r="I51" s="33"/>
    </row>
    <row r="52" spans="2:9">
      <c r="B52" s="94" t="s">
        <v>186</v>
      </c>
      <c r="C52" s="94" t="s">
        <v>203</v>
      </c>
      <c r="D52" s="965">
        <f t="shared" si="0"/>
        <v>0</v>
      </c>
      <c r="E52" s="965">
        <f t="shared" si="0"/>
        <v>0</v>
      </c>
      <c r="F52" s="965">
        <f t="shared" si="0"/>
        <v>0</v>
      </c>
      <c r="G52" s="965">
        <f t="shared" si="0"/>
        <v>0</v>
      </c>
      <c r="H52" s="965">
        <f t="shared" si="0"/>
        <v>0</v>
      </c>
      <c r="I52" s="33"/>
    </row>
    <row r="53" spans="2:9">
      <c r="B53" s="94" t="s">
        <v>187</v>
      </c>
      <c r="C53" s="94" t="s">
        <v>203</v>
      </c>
      <c r="D53" s="965">
        <f t="shared" si="0"/>
        <v>0</v>
      </c>
      <c r="E53" s="965">
        <f t="shared" si="0"/>
        <v>0</v>
      </c>
      <c r="F53" s="965">
        <f t="shared" si="0"/>
        <v>0</v>
      </c>
      <c r="G53" s="965">
        <f t="shared" si="0"/>
        <v>0</v>
      </c>
      <c r="H53" s="965">
        <f t="shared" si="0"/>
        <v>0</v>
      </c>
      <c r="I53" s="33"/>
    </row>
    <row r="54" spans="2:9">
      <c r="B54" s="94" t="s">
        <v>188</v>
      </c>
      <c r="C54" s="94" t="s">
        <v>203</v>
      </c>
      <c r="D54" s="965">
        <f t="shared" si="0"/>
        <v>0</v>
      </c>
      <c r="E54" s="965">
        <f t="shared" si="0"/>
        <v>0</v>
      </c>
      <c r="F54" s="965">
        <f t="shared" si="0"/>
        <v>0</v>
      </c>
      <c r="G54" s="965">
        <f t="shared" si="0"/>
        <v>0</v>
      </c>
      <c r="H54" s="965">
        <f t="shared" si="0"/>
        <v>0</v>
      </c>
      <c r="I54" s="33"/>
    </row>
    <row r="55" spans="2:9">
      <c r="B55" s="94" t="s">
        <v>189</v>
      </c>
      <c r="C55" s="94" t="s">
        <v>203</v>
      </c>
      <c r="D55" s="965">
        <f t="shared" si="0"/>
        <v>0</v>
      </c>
      <c r="E55" s="965">
        <f t="shared" si="0"/>
        <v>0</v>
      </c>
      <c r="F55" s="965">
        <f t="shared" si="0"/>
        <v>0</v>
      </c>
      <c r="G55" s="965">
        <f t="shared" si="0"/>
        <v>0</v>
      </c>
      <c r="H55" s="965">
        <f t="shared" si="0"/>
        <v>0</v>
      </c>
      <c r="I55" s="33"/>
    </row>
    <row r="56" spans="2:9">
      <c r="B56" s="1010" t="s">
        <v>451</v>
      </c>
      <c r="C56" s="1011"/>
      <c r="D56" s="964">
        <v>0</v>
      </c>
      <c r="E56" s="964">
        <f>IFERROR(ROUND(E20/E38,0),0)</f>
        <v>0</v>
      </c>
      <c r="F56" s="964">
        <f>IFERROR(ROUND(F20/F38,0),0)</f>
        <v>0</v>
      </c>
      <c r="G56" s="964">
        <f>IFERROR(ROUND(G20/G38,0),0)</f>
        <v>0</v>
      </c>
      <c r="H56" s="964">
        <f>IFERROR(ROUND(H20/H38,0),0)</f>
        <v>0</v>
      </c>
      <c r="I56" s="33"/>
    </row>
    <row r="57" spans="2:9">
      <c r="I57" s="33"/>
    </row>
    <row r="58" spans="2:9">
      <c r="B58" s="524" t="s">
        <v>308</v>
      </c>
      <c r="C58" s="524"/>
      <c r="D58" s="524"/>
      <c r="E58" s="524"/>
      <c r="F58" s="524"/>
      <c r="G58" s="524"/>
      <c r="H58" s="524"/>
      <c r="I58" s="33"/>
    </row>
    <row r="59" spans="2:9">
      <c r="B59" s="1012" t="s">
        <v>190</v>
      </c>
      <c r="C59" s="1013"/>
      <c r="D59" s="960">
        <f ca="1">IF(AND(D$12&gt;0,$C$12="Select grade 5 level from dropdown list →"),"See Cell C13",SUMIF($C$7:$C$19,$C$7,D7:D12))</f>
        <v>0</v>
      </c>
      <c r="E59" s="960">
        <f ca="1">IF(AND(E$12&gt;0,$C$12="Select grade 5 level from dropdown list →"),"See Cell C13",SUMIF($C$7:$C$19,$C$7,E7:E12))</f>
        <v>0</v>
      </c>
      <c r="F59" s="960">
        <f ca="1">IF(AND(F$12&gt;0,$C$12="Select grade 5 level from dropdown list →"),"See Cell C13",SUMIF($C$7:$C$19,$C$7,F7:F12))</f>
        <v>0</v>
      </c>
      <c r="G59" s="960">
        <f ca="1">IF(AND(G$12&gt;0,$C$12="Select grade 5 level from dropdown list →"),"See Cell C13",SUMIF($C$7:$C$19,$C$7,G7:G12))</f>
        <v>0</v>
      </c>
      <c r="H59" s="960">
        <f ca="1">IF(AND(H$12&gt;0,$C$12="Select grade 5 level from dropdown list →"),"See Cell C13",SUMIF($C$7:$C$19,$C$7,H7:H12))</f>
        <v>0</v>
      </c>
      <c r="I59" s="33"/>
    </row>
    <row r="60" spans="2:9">
      <c r="B60" s="1014" t="s">
        <v>191</v>
      </c>
      <c r="C60" s="1015"/>
      <c r="D60" s="960">
        <f>IF(AND(D$12&gt;0,$C$12="Select grade 5 level from dropdown list →"),"See Cell C13",SUMIF($C$12:$C$15,$C$15,D12:D15))</f>
        <v>0</v>
      </c>
      <c r="E60" s="960">
        <f>IF(AND(E$12&gt;0,$C$12="Select grade 5 level from dropdown list →"),"See Cell C13",SUMIF($C$12:$C$15,$C$15,E12:E15))</f>
        <v>0</v>
      </c>
      <c r="F60" s="960">
        <f>IF(AND(F$12&gt;0,$C$12="Select grade 5 level from dropdown list →"),"See Cell C13",SUMIF($C$12:$C$15,$C$15,F12:F15))</f>
        <v>0</v>
      </c>
      <c r="G60" s="960">
        <f>IF(AND(G$12&gt;0,$C$12="Select grade 5 level from dropdown list →"),"See Cell C13",SUMIF($C$12:$C$15,$C$15,G12:G15))</f>
        <v>0</v>
      </c>
      <c r="H60" s="960">
        <f>IF(AND(H$12&gt;0,$C$12="Select grade 5 level from dropdown list →"),"See Cell C13",SUMIF($C$12:$C$15,$C$15,H12:H15))</f>
        <v>0</v>
      </c>
      <c r="I60" s="33"/>
    </row>
    <row r="61" spans="2:9">
      <c r="B61" s="1014" t="s">
        <v>192</v>
      </c>
      <c r="C61" s="1015"/>
      <c r="D61" s="960">
        <f>SUM(D16:D19)</f>
        <v>0</v>
      </c>
      <c r="E61" s="960">
        <f>SUM(E16:E19)</f>
        <v>0</v>
      </c>
      <c r="F61" s="960">
        <f>SUM(F16:F19)</f>
        <v>0</v>
      </c>
      <c r="G61" s="960">
        <f>SUM(G16:G19)</f>
        <v>0</v>
      </c>
      <c r="H61" s="960">
        <f>SUM(H16:H19)</f>
        <v>0</v>
      </c>
      <c r="I61" s="33"/>
    </row>
    <row r="62" spans="2:9">
      <c r="B62" s="996" t="s">
        <v>452</v>
      </c>
      <c r="C62" s="997"/>
      <c r="D62" s="960">
        <f>D20</f>
        <v>0</v>
      </c>
      <c r="E62" s="960">
        <f>E20</f>
        <v>0</v>
      </c>
      <c r="F62" s="960">
        <f>F20</f>
        <v>0</v>
      </c>
      <c r="G62" s="960">
        <f>G20</f>
        <v>0</v>
      </c>
      <c r="H62" s="960">
        <f>H20</f>
        <v>0</v>
      </c>
      <c r="I62" s="33"/>
    </row>
    <row r="63" spans="2:9" ht="15.5" thickBot="1">
      <c r="B63" s="1016" t="s">
        <v>193</v>
      </c>
      <c r="C63" s="1017"/>
      <c r="D63" s="961">
        <f ca="1">SUM(D59:D62)</f>
        <v>0</v>
      </c>
      <c r="E63" s="961">
        <f ca="1">SUM(E59:E62)</f>
        <v>0</v>
      </c>
      <c r="F63" s="961">
        <f ca="1">SUM(F59:F62)</f>
        <v>0</v>
      </c>
      <c r="G63" s="961">
        <f ca="1">SUM(G59:G62)</f>
        <v>0</v>
      </c>
      <c r="H63" s="961">
        <f ca="1">SUM(H59:H62)</f>
        <v>0</v>
      </c>
      <c r="I63" s="33"/>
    </row>
    <row r="64" spans="2:9" ht="15.5" thickTop="1">
      <c r="B64" s="1018" t="s">
        <v>303</v>
      </c>
      <c r="C64" s="1019"/>
      <c r="D64" s="960">
        <f ca="1">D63</f>
        <v>0</v>
      </c>
      <c r="E64" s="960">
        <f ca="1">E63-D63</f>
        <v>0</v>
      </c>
      <c r="F64" s="960">
        <f ca="1">F63-E63</f>
        <v>0</v>
      </c>
      <c r="G64" s="960">
        <f ca="1">G63-F63</f>
        <v>0</v>
      </c>
      <c r="H64" s="960">
        <f ca="1">H63-G63</f>
        <v>0</v>
      </c>
      <c r="I64" s="33"/>
    </row>
    <row r="65" spans="1:10">
      <c r="B65" s="1014" t="s">
        <v>304</v>
      </c>
      <c r="C65" s="1015"/>
      <c r="D65" s="873">
        <f ca="1">IFERROR(D64/D63,0)</f>
        <v>0</v>
      </c>
      <c r="E65" s="873">
        <f ca="1">IFERROR(E64/D63,0)</f>
        <v>0</v>
      </c>
      <c r="F65" s="873">
        <f ca="1">IFERROR(F64/E63,0)</f>
        <v>0</v>
      </c>
      <c r="G65" s="873">
        <f ca="1">IFERROR(G64/F63,0)</f>
        <v>0</v>
      </c>
      <c r="H65" s="873">
        <f ca="1">IFERROR(H64/G63,0)</f>
        <v>0</v>
      </c>
      <c r="I65" s="33"/>
    </row>
    <row r="66" spans="1:10">
      <c r="B66" s="996" t="s">
        <v>305</v>
      </c>
      <c r="C66" s="997"/>
      <c r="D66" s="874">
        <v>0</v>
      </c>
      <c r="E66" s="874">
        <v>0</v>
      </c>
      <c r="F66" s="874">
        <v>0</v>
      </c>
      <c r="G66" s="874">
        <v>0</v>
      </c>
      <c r="H66" s="874">
        <v>0</v>
      </c>
      <c r="I66" s="33"/>
    </row>
    <row r="67" spans="1:10">
      <c r="B67" s="700"/>
      <c r="C67" s="700"/>
      <c r="D67" s="955"/>
      <c r="E67" s="955"/>
      <c r="F67" s="955"/>
      <c r="G67" s="955"/>
      <c r="H67" s="955"/>
      <c r="I67" s="33"/>
    </row>
    <row r="68" spans="1:10">
      <c r="A68" s="701"/>
      <c r="B68" s="524" t="s">
        <v>309</v>
      </c>
      <c r="C68" s="524"/>
      <c r="D68" s="524"/>
      <c r="E68" s="524"/>
      <c r="F68" s="524"/>
      <c r="G68" s="524"/>
      <c r="H68" s="524"/>
      <c r="I68" s="33"/>
    </row>
    <row r="69" spans="1:10" ht="95.15" customHeight="1">
      <c r="A69" s="701"/>
      <c r="B69" s="1003"/>
      <c r="C69" s="1004"/>
      <c r="D69" s="1004"/>
      <c r="E69" s="1004"/>
      <c r="F69" s="1004"/>
      <c r="G69" s="1004"/>
      <c r="H69" s="1005"/>
      <c r="I69" s="33"/>
    </row>
    <row r="70" spans="1:10">
      <c r="A70" s="98"/>
      <c r="B70" s="98"/>
      <c r="C70" s="98"/>
      <c r="D70" s="98"/>
      <c r="E70" s="98"/>
      <c r="F70" s="98"/>
      <c r="G70" s="98"/>
      <c r="H70" s="98"/>
      <c r="I70" s="33"/>
    </row>
    <row r="71" spans="1:10">
      <c r="B71" s="524" t="s">
        <v>277</v>
      </c>
      <c r="C71" s="524"/>
      <c r="D71" s="524"/>
      <c r="E71" s="524"/>
      <c r="F71" s="524"/>
      <c r="G71" s="524"/>
      <c r="H71" s="524"/>
      <c r="I71" s="33"/>
    </row>
    <row r="72" spans="1:10">
      <c r="B72" s="37" t="s">
        <v>281</v>
      </c>
      <c r="C72" s="38"/>
      <c r="D72" s="958">
        <f>D79+D84+SUM(D88:D135)</f>
        <v>0</v>
      </c>
      <c r="E72" s="958">
        <f t="shared" ref="E72:H72" si="1">E79+E84+SUM(E88:E135)</f>
        <v>0</v>
      </c>
      <c r="F72" s="958">
        <f t="shared" si="1"/>
        <v>0</v>
      </c>
      <c r="G72" s="958">
        <f t="shared" si="1"/>
        <v>0</v>
      </c>
      <c r="H72" s="958">
        <f t="shared" si="1"/>
        <v>0</v>
      </c>
      <c r="I72" s="33"/>
    </row>
    <row r="73" spans="1:10">
      <c r="B73" s="540" t="s">
        <v>282</v>
      </c>
      <c r="C73" s="526"/>
      <c r="D73" s="959">
        <f ca="1">D63-D72</f>
        <v>0</v>
      </c>
      <c r="E73" s="959">
        <f ca="1">E63-E72</f>
        <v>0</v>
      </c>
      <c r="F73" s="959">
        <f ca="1">F63-F72</f>
        <v>0</v>
      </c>
      <c r="G73" s="959">
        <f ca="1">G63-G72</f>
        <v>0</v>
      </c>
      <c r="H73" s="959">
        <f ca="1">H63-H72</f>
        <v>0</v>
      </c>
      <c r="I73" s="33"/>
    </row>
    <row r="74" spans="1:10">
      <c r="B74"/>
      <c r="C74"/>
      <c r="D74"/>
      <c r="E74"/>
      <c r="F74"/>
      <c r="G74"/>
      <c r="H74"/>
      <c r="I74" s="33"/>
    </row>
    <row r="75" spans="1:10">
      <c r="B75" s="666" t="s">
        <v>411</v>
      </c>
      <c r="C75" s="667"/>
      <c r="D75" s="668">
        <v>1</v>
      </c>
      <c r="E75" s="956" t="str">
        <f>IF(COUNTIF(C88:C135,"&lt;&gt;Select from drop-down list →")+COUNTIF(C82,"&lt;&gt;Select from drop-down list →")+COUNTIF(C77,"&lt;&gt;Select from drop-down list →")-COUNTBLANK(C88:C135)=0,"",IF(COUNTIF(C88:C135,"&lt;&gt;Select from drop-down list →")+COUNTIF(C82,"&lt;&gt;Select from drop-down list →")+COUNTIF(C77,"&lt;&gt;Select from drop-down list →")-COUNTBLANK(C88:C135)=D75,"","Number entered does not equal the count of district names entered."))</f>
        <v/>
      </c>
      <c r="F75"/>
      <c r="G75"/>
      <c r="H75"/>
      <c r="I75" s="33"/>
      <c r="J75" s="859"/>
    </row>
    <row r="76" spans="1:10">
      <c r="B76"/>
      <c r="C76"/>
      <c r="D76"/>
      <c r="E76"/>
      <c r="F76"/>
      <c r="G76"/>
      <c r="H76"/>
      <c r="I76" s="33"/>
    </row>
    <row r="77" spans="1:10" ht="30">
      <c r="B77" s="81" t="s">
        <v>412</v>
      </c>
      <c r="C77" s="83" t="s">
        <v>434</v>
      </c>
      <c r="D77" s="82" t="str">
        <f>CONTROL!$G$19</f>
        <v>2026-27</v>
      </c>
      <c r="E77" s="82" t="str">
        <f>CONTROL!$G$20</f>
        <v>2027-28</v>
      </c>
      <c r="F77" s="82" t="str">
        <f>CONTROL!$G$21</f>
        <v>2028-29</v>
      </c>
      <c r="G77" s="82" t="str">
        <f>CONTROL!$G$22</f>
        <v>2029-30</v>
      </c>
      <c r="H77" s="82" t="str">
        <f>CONTROL!$G$23</f>
        <v>2030-31</v>
      </c>
      <c r="I77" s="33"/>
    </row>
    <row r="78" spans="1:10">
      <c r="B78" s="80" t="s">
        <v>413</v>
      </c>
      <c r="C78" s="79"/>
      <c r="D78" s="523"/>
      <c r="E78" s="957">
        <f>$D$78</f>
        <v>0</v>
      </c>
      <c r="F78" s="957">
        <f t="shared" ref="F78:H78" si="2">$D$78</f>
        <v>0</v>
      </c>
      <c r="G78" s="957">
        <f t="shared" si="2"/>
        <v>0</v>
      </c>
      <c r="H78" s="957">
        <f t="shared" si="2"/>
        <v>0</v>
      </c>
      <c r="I78" s="33"/>
    </row>
    <row r="79" spans="1:10">
      <c r="B79" s="80" t="s">
        <v>406</v>
      </c>
      <c r="C79" s="79"/>
      <c r="D79" s="699"/>
      <c r="E79" s="699"/>
      <c r="F79" s="699"/>
      <c r="G79" s="699"/>
      <c r="H79" s="699"/>
      <c r="I79" s="33"/>
    </row>
    <row r="80" spans="1:10" ht="45" customHeight="1">
      <c r="B80" s="1001" t="s">
        <v>415</v>
      </c>
      <c r="C80" s="1002"/>
      <c r="D80" s="998"/>
      <c r="E80" s="999"/>
      <c r="F80" s="999"/>
      <c r="G80" s="999"/>
      <c r="H80" s="1000"/>
      <c r="I80" s="33"/>
    </row>
    <row r="81" spans="1:9">
      <c r="B81" s="670"/>
      <c r="C81" s="670"/>
      <c r="D81"/>
      <c r="E81"/>
      <c r="F81"/>
      <c r="G81"/>
      <c r="H81"/>
      <c r="I81" s="33"/>
    </row>
    <row r="82" spans="1:9" ht="30" customHeight="1">
      <c r="B82" s="81" t="s">
        <v>414</v>
      </c>
      <c r="C82" s="83" t="s">
        <v>434</v>
      </c>
      <c r="D82" s="82" t="str">
        <f>CONTROL!$G$19</f>
        <v>2026-27</v>
      </c>
      <c r="E82" s="82" t="str">
        <f>CONTROL!$G$20</f>
        <v>2027-28</v>
      </c>
      <c r="F82" s="82" t="str">
        <f>CONTROL!$G$21</f>
        <v>2028-29</v>
      </c>
      <c r="G82" s="82" t="str">
        <f>CONTROL!$G$22</f>
        <v>2029-30</v>
      </c>
      <c r="H82" s="82" t="str">
        <f>CONTROL!$G$23</f>
        <v>2030-31</v>
      </c>
      <c r="I82" s="33"/>
    </row>
    <row r="83" spans="1:9">
      <c r="B83" s="80" t="s">
        <v>413</v>
      </c>
      <c r="C83" s="79"/>
      <c r="D83" s="523"/>
      <c r="E83" s="957">
        <f>$D$83</f>
        <v>0</v>
      </c>
      <c r="F83" s="957">
        <f t="shared" ref="F83:H83" si="3">$D$83</f>
        <v>0</v>
      </c>
      <c r="G83" s="957">
        <f t="shared" si="3"/>
        <v>0</v>
      </c>
      <c r="H83" s="957">
        <f t="shared" si="3"/>
        <v>0</v>
      </c>
      <c r="I83" s="33"/>
    </row>
    <row r="84" spans="1:9">
      <c r="B84" s="80" t="s">
        <v>406</v>
      </c>
      <c r="C84" s="79"/>
      <c r="D84" s="876"/>
      <c r="E84" s="876"/>
      <c r="F84" s="876"/>
      <c r="G84" s="876"/>
      <c r="H84" s="876"/>
      <c r="I84" s="33"/>
    </row>
    <row r="85" spans="1:9" ht="45" customHeight="1">
      <c r="B85" s="1006" t="s">
        <v>415</v>
      </c>
      <c r="C85" s="1006"/>
      <c r="D85" s="1007"/>
      <c r="E85" s="1008"/>
      <c r="F85" s="1008"/>
      <c r="G85" s="1008"/>
      <c r="H85" s="1009"/>
      <c r="I85" s="33"/>
    </row>
    <row r="86" spans="1:9">
      <c r="I86" s="33"/>
    </row>
    <row r="87" spans="1:9">
      <c r="B87" s="39" t="s">
        <v>291</v>
      </c>
      <c r="C87" s="40" t="s">
        <v>290</v>
      </c>
      <c r="D87" s="20" t="str">
        <f>CONTROL!$G$19</f>
        <v>2026-27</v>
      </c>
      <c r="E87" s="20" t="str">
        <f>CONTROL!$G$20</f>
        <v>2027-28</v>
      </c>
      <c r="F87" s="20" t="str">
        <f>CONTROL!$G$21</f>
        <v>2028-29</v>
      </c>
      <c r="G87" s="20" t="str">
        <f>CONTROL!$G$22</f>
        <v>2029-30</v>
      </c>
      <c r="H87" s="20" t="str">
        <f>CONTROL!$G$23</f>
        <v>2030-31</v>
      </c>
      <c r="I87" s="33"/>
    </row>
    <row r="88" spans="1:9">
      <c r="A88" s="1"/>
      <c r="B88" s="34" t="s">
        <v>350</v>
      </c>
      <c r="C88" s="36" t="s">
        <v>434</v>
      </c>
      <c r="D88" s="876"/>
      <c r="E88" s="876"/>
      <c r="F88" s="876"/>
      <c r="G88" s="876"/>
      <c r="H88" s="876"/>
      <c r="I88" s="33"/>
    </row>
    <row r="89" spans="1:9">
      <c r="A89" s="1"/>
      <c r="B89" s="34" t="s">
        <v>351</v>
      </c>
      <c r="C89" s="36" t="s">
        <v>434</v>
      </c>
      <c r="D89" s="876"/>
      <c r="E89" s="876"/>
      <c r="F89" s="876"/>
      <c r="G89" s="876"/>
      <c r="H89" s="876"/>
      <c r="I89" s="33"/>
    </row>
    <row r="90" spans="1:9">
      <c r="A90" s="1"/>
      <c r="B90" s="34" t="s">
        <v>352</v>
      </c>
      <c r="C90" s="36" t="s">
        <v>434</v>
      </c>
      <c r="D90" s="876"/>
      <c r="E90" s="876"/>
      <c r="F90" s="876"/>
      <c r="G90" s="876"/>
      <c r="H90" s="876"/>
      <c r="I90" s="33"/>
    </row>
    <row r="91" spans="1:9">
      <c r="A91" s="1"/>
      <c r="B91" s="34" t="s">
        <v>353</v>
      </c>
      <c r="C91" s="36" t="s">
        <v>434</v>
      </c>
      <c r="D91" s="876"/>
      <c r="E91" s="876"/>
      <c r="F91" s="876"/>
      <c r="G91" s="876"/>
      <c r="H91" s="876"/>
      <c r="I91" s="33"/>
    </row>
    <row r="92" spans="1:9">
      <c r="A92" s="1"/>
      <c r="B92" s="34" t="s">
        <v>354</v>
      </c>
      <c r="C92" s="36" t="s">
        <v>434</v>
      </c>
      <c r="D92" s="876"/>
      <c r="E92" s="876"/>
      <c r="F92" s="876"/>
      <c r="G92" s="876"/>
      <c r="H92" s="876"/>
      <c r="I92" s="33"/>
    </row>
    <row r="93" spans="1:9">
      <c r="A93" s="1"/>
      <c r="B93" s="34" t="s">
        <v>355</v>
      </c>
      <c r="C93" s="36" t="s">
        <v>434</v>
      </c>
      <c r="D93" s="876"/>
      <c r="E93" s="876"/>
      <c r="F93" s="876"/>
      <c r="G93" s="876"/>
      <c r="H93" s="876"/>
      <c r="I93" s="33"/>
    </row>
    <row r="94" spans="1:9">
      <c r="A94" s="1"/>
      <c r="B94" s="34" t="s">
        <v>356</v>
      </c>
      <c r="C94" s="36" t="s">
        <v>434</v>
      </c>
      <c r="D94" s="876"/>
      <c r="E94" s="876"/>
      <c r="F94" s="876"/>
      <c r="G94" s="876"/>
      <c r="H94" s="876"/>
      <c r="I94" s="33"/>
    </row>
    <row r="95" spans="1:9">
      <c r="A95" s="1"/>
      <c r="B95" s="34" t="s">
        <v>357</v>
      </c>
      <c r="C95" s="36" t="s">
        <v>434</v>
      </c>
      <c r="D95" s="876"/>
      <c r="E95" s="876"/>
      <c r="F95" s="876"/>
      <c r="G95" s="876"/>
      <c r="H95" s="876"/>
      <c r="I95" s="33"/>
    </row>
    <row r="96" spans="1:9">
      <c r="A96" s="1"/>
      <c r="B96" s="34" t="s">
        <v>358</v>
      </c>
      <c r="C96" s="36" t="s">
        <v>434</v>
      </c>
      <c r="D96" s="876"/>
      <c r="E96" s="876"/>
      <c r="F96" s="876"/>
      <c r="G96" s="876"/>
      <c r="H96" s="876"/>
      <c r="I96" s="33"/>
    </row>
    <row r="97" spans="1:9">
      <c r="A97" s="1"/>
      <c r="B97" s="34" t="s">
        <v>359</v>
      </c>
      <c r="C97" s="36" t="s">
        <v>434</v>
      </c>
      <c r="D97" s="876"/>
      <c r="E97" s="876"/>
      <c r="F97" s="876"/>
      <c r="G97" s="876"/>
      <c r="H97" s="876"/>
      <c r="I97" s="33"/>
    </row>
    <row r="98" spans="1:9">
      <c r="A98" s="1"/>
      <c r="B98" s="34" t="s">
        <v>360</v>
      </c>
      <c r="C98" s="36" t="s">
        <v>434</v>
      </c>
      <c r="D98" s="876"/>
      <c r="E98" s="876"/>
      <c r="F98" s="876"/>
      <c r="G98" s="876"/>
      <c r="H98" s="876"/>
      <c r="I98" s="33"/>
    </row>
    <row r="99" spans="1:9">
      <c r="A99" s="1"/>
      <c r="B99" s="34" t="s">
        <v>361</v>
      </c>
      <c r="C99" s="36" t="s">
        <v>434</v>
      </c>
      <c r="D99" s="876"/>
      <c r="E99" s="876"/>
      <c r="F99" s="876"/>
      <c r="G99" s="876"/>
      <c r="H99" s="876"/>
      <c r="I99" s="33"/>
    </row>
    <row r="100" spans="1:9">
      <c r="A100" s="1"/>
      <c r="B100" s="34" t="s">
        <v>362</v>
      </c>
      <c r="C100" s="36" t="s">
        <v>434</v>
      </c>
      <c r="D100" s="876"/>
      <c r="E100" s="876"/>
      <c r="F100" s="876"/>
      <c r="G100" s="876"/>
      <c r="H100" s="876"/>
      <c r="I100" s="33"/>
    </row>
    <row r="101" spans="1:9">
      <c r="A101" s="1"/>
      <c r="B101" s="34" t="s">
        <v>363</v>
      </c>
      <c r="C101" s="36" t="s">
        <v>434</v>
      </c>
      <c r="D101" s="876"/>
      <c r="E101" s="876"/>
      <c r="F101" s="876"/>
      <c r="G101" s="876"/>
      <c r="H101" s="876"/>
      <c r="I101" s="33"/>
    </row>
    <row r="102" spans="1:9">
      <c r="A102" s="1"/>
      <c r="B102" s="34" t="s">
        <v>364</v>
      </c>
      <c r="C102" s="36" t="s">
        <v>434</v>
      </c>
      <c r="D102" s="876"/>
      <c r="E102" s="876"/>
      <c r="F102" s="876"/>
      <c r="G102" s="876"/>
      <c r="H102" s="876"/>
      <c r="I102" s="33"/>
    </row>
    <row r="103" spans="1:9">
      <c r="A103" s="1"/>
      <c r="B103" s="34" t="s">
        <v>365</v>
      </c>
      <c r="C103" s="36" t="s">
        <v>434</v>
      </c>
      <c r="D103" s="876"/>
      <c r="E103" s="876"/>
      <c r="F103" s="876"/>
      <c r="G103" s="876"/>
      <c r="H103" s="876"/>
      <c r="I103" s="33"/>
    </row>
    <row r="104" spans="1:9">
      <c r="A104" s="1"/>
      <c r="B104" s="34" t="s">
        <v>366</v>
      </c>
      <c r="C104" s="36" t="s">
        <v>434</v>
      </c>
      <c r="D104" s="876"/>
      <c r="E104" s="876"/>
      <c r="F104" s="876"/>
      <c r="G104" s="876"/>
      <c r="H104" s="876"/>
      <c r="I104" s="33"/>
    </row>
    <row r="105" spans="1:9">
      <c r="A105" s="1"/>
      <c r="B105" s="34" t="s">
        <v>367</v>
      </c>
      <c r="C105" s="36" t="s">
        <v>434</v>
      </c>
      <c r="D105" s="876"/>
      <c r="E105" s="876"/>
      <c r="F105" s="876"/>
      <c r="G105" s="876"/>
      <c r="H105" s="876"/>
      <c r="I105" s="33"/>
    </row>
    <row r="106" spans="1:9">
      <c r="A106" s="1"/>
      <c r="B106" s="34" t="s">
        <v>368</v>
      </c>
      <c r="C106" s="36" t="s">
        <v>434</v>
      </c>
      <c r="D106" s="876"/>
      <c r="E106" s="876"/>
      <c r="F106" s="876"/>
      <c r="G106" s="876"/>
      <c r="H106" s="876"/>
      <c r="I106" s="33"/>
    </row>
    <row r="107" spans="1:9">
      <c r="A107" s="1"/>
      <c r="B107" s="34" t="s">
        <v>369</v>
      </c>
      <c r="C107" s="36" t="s">
        <v>434</v>
      </c>
      <c r="D107" s="876"/>
      <c r="E107" s="876"/>
      <c r="F107" s="876"/>
      <c r="G107" s="876"/>
      <c r="H107" s="876"/>
      <c r="I107" s="33"/>
    </row>
    <row r="108" spans="1:9">
      <c r="A108" s="1"/>
      <c r="B108" s="34" t="s">
        <v>370</v>
      </c>
      <c r="C108" s="36" t="s">
        <v>434</v>
      </c>
      <c r="D108" s="876"/>
      <c r="E108" s="876"/>
      <c r="F108" s="876"/>
      <c r="G108" s="876"/>
      <c r="H108" s="876"/>
      <c r="I108" s="33"/>
    </row>
    <row r="109" spans="1:9">
      <c r="A109" s="1"/>
      <c r="B109" s="34" t="s">
        <v>371</v>
      </c>
      <c r="C109" s="36" t="s">
        <v>434</v>
      </c>
      <c r="D109" s="876"/>
      <c r="E109" s="876"/>
      <c r="F109" s="876"/>
      <c r="G109" s="876"/>
      <c r="H109" s="876"/>
      <c r="I109" s="33"/>
    </row>
    <row r="110" spans="1:9">
      <c r="A110" s="1"/>
      <c r="B110" s="34" t="s">
        <v>372</v>
      </c>
      <c r="C110" s="36" t="s">
        <v>434</v>
      </c>
      <c r="D110" s="876"/>
      <c r="E110" s="876"/>
      <c r="F110" s="876"/>
      <c r="G110" s="876"/>
      <c r="H110" s="876"/>
      <c r="I110" s="33"/>
    </row>
    <row r="111" spans="1:9">
      <c r="A111" s="1"/>
      <c r="B111" s="34" t="s">
        <v>373</v>
      </c>
      <c r="C111" s="36" t="s">
        <v>434</v>
      </c>
      <c r="D111" s="876"/>
      <c r="E111" s="876"/>
      <c r="F111" s="876"/>
      <c r="G111" s="876"/>
      <c r="H111" s="876"/>
      <c r="I111" s="33"/>
    </row>
    <row r="112" spans="1:9">
      <c r="A112" s="1"/>
      <c r="B112" s="34" t="s">
        <v>374</v>
      </c>
      <c r="C112" s="36" t="s">
        <v>434</v>
      </c>
      <c r="D112" s="876"/>
      <c r="E112" s="876"/>
      <c r="F112" s="876"/>
      <c r="G112" s="876"/>
      <c r="H112" s="876"/>
      <c r="I112" s="33"/>
    </row>
    <row r="113" spans="1:9">
      <c r="A113" s="1"/>
      <c r="B113" s="34" t="s">
        <v>375</v>
      </c>
      <c r="C113" s="36" t="s">
        <v>434</v>
      </c>
      <c r="D113" s="876"/>
      <c r="E113" s="876"/>
      <c r="F113" s="876"/>
      <c r="G113" s="876"/>
      <c r="H113" s="876"/>
      <c r="I113" s="33"/>
    </row>
    <row r="114" spans="1:9">
      <c r="A114" s="1"/>
      <c r="B114" s="34" t="s">
        <v>376</v>
      </c>
      <c r="C114" s="36" t="s">
        <v>434</v>
      </c>
      <c r="D114" s="876"/>
      <c r="E114" s="876"/>
      <c r="F114" s="876"/>
      <c r="G114" s="876"/>
      <c r="H114" s="876"/>
      <c r="I114" s="33"/>
    </row>
    <row r="115" spans="1:9">
      <c r="A115" s="1"/>
      <c r="B115" s="34" t="s">
        <v>377</v>
      </c>
      <c r="C115" s="36" t="s">
        <v>434</v>
      </c>
      <c r="D115" s="876"/>
      <c r="E115" s="876"/>
      <c r="F115" s="876"/>
      <c r="G115" s="876"/>
      <c r="H115" s="876"/>
      <c r="I115" s="33"/>
    </row>
    <row r="116" spans="1:9">
      <c r="A116" s="1"/>
      <c r="B116" s="34" t="s">
        <v>378</v>
      </c>
      <c r="C116" s="36" t="s">
        <v>434</v>
      </c>
      <c r="D116" s="876"/>
      <c r="E116" s="876"/>
      <c r="F116" s="876"/>
      <c r="G116" s="876"/>
      <c r="H116" s="876"/>
      <c r="I116" s="33"/>
    </row>
    <row r="117" spans="1:9">
      <c r="A117" s="1"/>
      <c r="B117" s="34" t="s">
        <v>379</v>
      </c>
      <c r="C117" s="36" t="s">
        <v>434</v>
      </c>
      <c r="D117" s="876"/>
      <c r="E117" s="876"/>
      <c r="F117" s="876"/>
      <c r="G117" s="876"/>
      <c r="H117" s="876"/>
      <c r="I117" s="33"/>
    </row>
    <row r="118" spans="1:9">
      <c r="A118" s="1"/>
      <c r="B118" s="34" t="s">
        <v>380</v>
      </c>
      <c r="C118" s="36" t="s">
        <v>434</v>
      </c>
      <c r="D118" s="876"/>
      <c r="E118" s="876"/>
      <c r="F118" s="876"/>
      <c r="G118" s="876"/>
      <c r="H118" s="876"/>
      <c r="I118" s="33"/>
    </row>
    <row r="119" spans="1:9">
      <c r="A119" s="1"/>
      <c r="B119" s="34" t="s">
        <v>381</v>
      </c>
      <c r="C119" s="36" t="s">
        <v>434</v>
      </c>
      <c r="D119" s="876"/>
      <c r="E119" s="876"/>
      <c r="F119" s="876"/>
      <c r="G119" s="876"/>
      <c r="H119" s="876"/>
      <c r="I119" s="33"/>
    </row>
    <row r="120" spans="1:9">
      <c r="A120" s="1"/>
      <c r="B120" s="34" t="s">
        <v>382</v>
      </c>
      <c r="C120" s="36" t="s">
        <v>434</v>
      </c>
      <c r="D120" s="876"/>
      <c r="E120" s="876"/>
      <c r="F120" s="876"/>
      <c r="G120" s="876"/>
      <c r="H120" s="876"/>
      <c r="I120" s="33"/>
    </row>
    <row r="121" spans="1:9">
      <c r="A121" s="1"/>
      <c r="B121" s="34" t="s">
        <v>383</v>
      </c>
      <c r="C121" s="36" t="s">
        <v>434</v>
      </c>
      <c r="D121" s="876"/>
      <c r="E121" s="876"/>
      <c r="F121" s="876"/>
      <c r="G121" s="876"/>
      <c r="H121" s="876"/>
      <c r="I121" s="33"/>
    </row>
    <row r="122" spans="1:9">
      <c r="A122" s="1"/>
      <c r="B122" s="34" t="s">
        <v>384</v>
      </c>
      <c r="C122" s="36" t="s">
        <v>434</v>
      </c>
      <c r="D122" s="876"/>
      <c r="E122" s="876"/>
      <c r="F122" s="876"/>
      <c r="G122" s="876"/>
      <c r="H122" s="876"/>
      <c r="I122" s="33"/>
    </row>
    <row r="123" spans="1:9">
      <c r="A123" s="1"/>
      <c r="B123" s="34" t="s">
        <v>385</v>
      </c>
      <c r="C123" s="36" t="s">
        <v>434</v>
      </c>
      <c r="D123" s="876"/>
      <c r="E123" s="876"/>
      <c r="F123" s="876"/>
      <c r="G123" s="876"/>
      <c r="H123" s="876"/>
      <c r="I123" s="33"/>
    </row>
    <row r="124" spans="1:9">
      <c r="A124" s="1"/>
      <c r="B124" s="34" t="s">
        <v>386</v>
      </c>
      <c r="C124" s="36" t="s">
        <v>434</v>
      </c>
      <c r="D124" s="876"/>
      <c r="E124" s="876"/>
      <c r="F124" s="876"/>
      <c r="G124" s="876"/>
      <c r="H124" s="876"/>
      <c r="I124" s="33"/>
    </row>
    <row r="125" spans="1:9">
      <c r="A125" s="1"/>
      <c r="B125" s="34" t="s">
        <v>387</v>
      </c>
      <c r="C125" s="36" t="s">
        <v>434</v>
      </c>
      <c r="D125" s="876"/>
      <c r="E125" s="876"/>
      <c r="F125" s="876"/>
      <c r="G125" s="876"/>
      <c r="H125" s="876"/>
      <c r="I125" s="33"/>
    </row>
    <row r="126" spans="1:9">
      <c r="A126" s="1"/>
      <c r="B126" s="34" t="s">
        <v>388</v>
      </c>
      <c r="C126" s="36" t="s">
        <v>434</v>
      </c>
      <c r="D126" s="876"/>
      <c r="E126" s="876"/>
      <c r="F126" s="876"/>
      <c r="G126" s="876"/>
      <c r="H126" s="876"/>
      <c r="I126" s="33"/>
    </row>
    <row r="127" spans="1:9">
      <c r="A127" s="1"/>
      <c r="B127" s="34" t="s">
        <v>389</v>
      </c>
      <c r="C127" s="36" t="s">
        <v>434</v>
      </c>
      <c r="D127" s="876"/>
      <c r="E127" s="876"/>
      <c r="F127" s="876"/>
      <c r="G127" s="876"/>
      <c r="H127" s="876"/>
      <c r="I127" s="33"/>
    </row>
    <row r="128" spans="1:9">
      <c r="A128" s="1"/>
      <c r="B128" s="34" t="s">
        <v>390</v>
      </c>
      <c r="C128" s="36" t="s">
        <v>434</v>
      </c>
      <c r="D128" s="876"/>
      <c r="E128" s="876"/>
      <c r="F128" s="876"/>
      <c r="G128" s="876"/>
      <c r="H128" s="876"/>
      <c r="I128" s="33"/>
    </row>
    <row r="129" spans="1:9">
      <c r="A129" s="1"/>
      <c r="B129" s="34" t="s">
        <v>391</v>
      </c>
      <c r="C129" s="36" t="s">
        <v>434</v>
      </c>
      <c r="D129" s="876"/>
      <c r="E129" s="876"/>
      <c r="F129" s="876"/>
      <c r="G129" s="876"/>
      <c r="H129" s="876"/>
      <c r="I129" s="33"/>
    </row>
    <row r="130" spans="1:9">
      <c r="A130" s="1"/>
      <c r="B130" s="34" t="s">
        <v>392</v>
      </c>
      <c r="C130" s="36" t="s">
        <v>434</v>
      </c>
      <c r="D130" s="876"/>
      <c r="E130" s="876"/>
      <c r="F130" s="876"/>
      <c r="G130" s="876"/>
      <c r="H130" s="876"/>
      <c r="I130" s="33"/>
    </row>
    <row r="131" spans="1:9">
      <c r="A131" s="1"/>
      <c r="B131" s="34" t="s">
        <v>393</v>
      </c>
      <c r="C131" s="36" t="s">
        <v>434</v>
      </c>
      <c r="D131" s="876"/>
      <c r="E131" s="876"/>
      <c r="F131" s="876"/>
      <c r="G131" s="876"/>
      <c r="H131" s="876"/>
      <c r="I131" s="33"/>
    </row>
    <row r="132" spans="1:9">
      <c r="A132" s="1"/>
      <c r="B132" s="34" t="s">
        <v>394</v>
      </c>
      <c r="C132" s="36" t="s">
        <v>434</v>
      </c>
      <c r="D132" s="876"/>
      <c r="E132" s="876"/>
      <c r="F132" s="876"/>
      <c r="G132" s="876"/>
      <c r="H132" s="876"/>
      <c r="I132" s="33"/>
    </row>
    <row r="133" spans="1:9">
      <c r="A133" s="1"/>
      <c r="B133" s="34" t="s">
        <v>395</v>
      </c>
      <c r="C133" s="36" t="s">
        <v>434</v>
      </c>
      <c r="D133" s="876"/>
      <c r="E133" s="876"/>
      <c r="F133" s="876"/>
      <c r="G133" s="876"/>
      <c r="H133" s="876"/>
      <c r="I133" s="33"/>
    </row>
    <row r="134" spans="1:9">
      <c r="A134" s="1"/>
      <c r="B134" s="34" t="s">
        <v>396</v>
      </c>
      <c r="C134" s="36" t="s">
        <v>434</v>
      </c>
      <c r="D134" s="876"/>
      <c r="E134" s="876"/>
      <c r="F134" s="876"/>
      <c r="G134" s="876"/>
      <c r="H134" s="876"/>
      <c r="I134" s="33"/>
    </row>
    <row r="135" spans="1:9">
      <c r="A135" s="1"/>
      <c r="B135" s="34" t="s">
        <v>397</v>
      </c>
      <c r="C135" s="36" t="s">
        <v>434</v>
      </c>
      <c r="D135" s="876"/>
      <c r="E135" s="876"/>
      <c r="F135" s="876"/>
      <c r="G135" s="876"/>
      <c r="H135" s="876"/>
      <c r="I135" s="33"/>
    </row>
    <row r="136" spans="1:9">
      <c r="I136" s="33"/>
    </row>
  </sheetData>
  <sheetProtection algorithmName="SHA-512" hashValue="rUvSvrKtF8SvhxhKJO2mzRoqaMazChMiniacPZ4768diSvZMQ/VDzoG0NVwOzCRqcGtewioG+zSfKakT+YmBKA==" saltValue="czir779/aWARlzYu0wCWDg==" spinCount="100000" sheet="1" objects="1" scenarios="1"/>
  <customSheetViews>
    <customSheetView guid="{5E4DC421-887D-9843-8B54-CF861F76B668}" scale="90" fitToPage="1">
      <pane xSplit="1" ySplit="3.0909090909090908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  <customSheetView guid="{7E5415B2-297C-4CDE-9A5E-CCA4F5662440}" scale="90" showPageBreaks="1" fitToPage="1" printArea="1" view="pageBreakPreview">
      <pane xSplit="1" ySplit="3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</customSheetViews>
  <mergeCells count="18">
    <mergeCell ref="B20:C20"/>
    <mergeCell ref="B38:C38"/>
    <mergeCell ref="B56:C56"/>
    <mergeCell ref="B59:C59"/>
    <mergeCell ref="B65:C65"/>
    <mergeCell ref="B21:C21"/>
    <mergeCell ref="B39:C39"/>
    <mergeCell ref="B60:C60"/>
    <mergeCell ref="B61:C61"/>
    <mergeCell ref="B62:C62"/>
    <mergeCell ref="B63:C63"/>
    <mergeCell ref="B64:C64"/>
    <mergeCell ref="B66:C66"/>
    <mergeCell ref="D80:H80"/>
    <mergeCell ref="B80:C80"/>
    <mergeCell ref="B69:H69"/>
    <mergeCell ref="B85:C85"/>
    <mergeCell ref="D85:H85"/>
  </mergeCells>
  <conditionalFormatting sqref="B73:C73">
    <cfRule type="expression" dxfId="37" priority="9">
      <formula>COUNTIF(D73:H73,0)&lt;&gt;5</formula>
    </cfRule>
  </conditionalFormatting>
  <conditionalFormatting sqref="B75:C75">
    <cfRule type="expression" dxfId="36" priority="12">
      <formula>AND(ISBLANK($D$75)=TRUE,SUM($D$72:$H$72)&lt;&gt;0)</formula>
    </cfRule>
  </conditionalFormatting>
  <conditionalFormatting sqref="B2:H2">
    <cfRule type="expression" dxfId="35" priority="3">
      <formula>$B$2&lt;&gt;School</formula>
    </cfRule>
  </conditionalFormatting>
  <conditionalFormatting sqref="B3:H3">
    <cfRule type="expression" dxfId="34" priority="4">
      <formula>Year1=""</formula>
    </cfRule>
  </conditionalFormatting>
  <conditionalFormatting sqref="B87:H87">
    <cfRule type="expression" dxfId="33" priority="35">
      <formula>$D$75&lt;=2</formula>
    </cfRule>
  </conditionalFormatting>
  <conditionalFormatting sqref="B88:H135">
    <cfRule type="expression" dxfId="32" priority="30">
      <formula>ROW()-$D$75=85</formula>
    </cfRule>
    <cfRule type="expression" dxfId="31" priority="86">
      <formula>ROW()-85&gt;$D$75</formula>
    </cfRule>
  </conditionalFormatting>
  <conditionalFormatting sqref="C12">
    <cfRule type="cellIs" dxfId="30" priority="5" operator="notEqual">
      <formula>"Select grade 5 level from dropdown list →"</formula>
    </cfRule>
    <cfRule type="expression" dxfId="29" priority="6">
      <formula>SUM($D$12:$H$12)&gt;0</formula>
    </cfRule>
  </conditionalFormatting>
  <conditionalFormatting sqref="C30 C48">
    <cfRule type="expression" dxfId="28" priority="8">
      <formula>$C$30="Complete Cell C12 above"</formula>
    </cfRule>
  </conditionalFormatting>
  <conditionalFormatting sqref="C77 C82">
    <cfRule type="cellIs" dxfId="27" priority="15" operator="equal">
      <formula>"Select from drop-down list →"</formula>
    </cfRule>
  </conditionalFormatting>
  <conditionalFormatting sqref="C88:C135">
    <cfRule type="expression" dxfId="26" priority="22">
      <formula>AND(ROW()-85&gt;$D$75,C88&lt;&gt;"",C88&lt;&gt;"Select from drop-down list →")</formula>
    </cfRule>
  </conditionalFormatting>
  <conditionalFormatting sqref="D73:H73">
    <cfRule type="cellIs" dxfId="25" priority="10" operator="notEqual">
      <formula>0</formula>
    </cfRule>
  </conditionalFormatting>
  <conditionalFormatting sqref="D88:H135">
    <cfRule type="expression" dxfId="24" priority="29">
      <formula>AND(ROW()-85&gt;$D$75,D88&lt;&gt;0)</formula>
    </cfRule>
  </conditionalFormatting>
  <conditionalFormatting sqref="E75:H75">
    <cfRule type="expression" dxfId="23" priority="13">
      <formula>($E$75)&lt;&gt;""</formula>
    </cfRule>
  </conditionalFormatting>
  <dataValidations xWindow="328" yWindow="536" count="8">
    <dataValidation type="custom" showInputMessage="1" showErrorMessage="1" sqref="D84:H84 D88:H135" xr:uid="{00000000-0002-0000-0300-000000000000}">
      <formula1>D84&gt;=0</formula1>
    </dataValidation>
    <dataValidation type="whole" showInputMessage="1" showErrorMessage="1" promptTitle="Number of School Districts" prompt="Please input the total number of school districts from which students will be enrolled." sqref="D75" xr:uid="{00000000-0002-0000-0300-000001000000}">
      <formula1>1</formula1>
      <formula2>50</formula2>
    </dataValidation>
    <dataValidation showInputMessage="1" showErrorMessage="1" sqref="D73:H73 C43:C56 C7:C11 C25:C39 C13:C19" xr:uid="{00000000-0002-0000-0300-000002000000}"/>
    <dataValidation type="whole" showInputMessage="1" showErrorMessage="1" sqref="D72:H72" xr:uid="{00000000-0002-0000-0300-000003000000}">
      <formula1>0</formula1>
      <formula2>50</formula2>
    </dataValidation>
    <dataValidation type="whole" allowBlank="1" showInputMessage="1" showErrorMessage="1" errorTitle="Number of Classes by Grade" error="Must enter a whole number" sqref="D34:H38" xr:uid="{00000000-0002-0000-0300-000004000000}">
      <formula1>0</formula1>
      <formula2>99</formula2>
    </dataValidation>
    <dataValidation type="list" showInputMessage="1" showErrorMessage="1" promptTitle="Grade 5 Level" prompt="Please select the grade level (Elementary or Middle) from the dropdown." sqref="C12" xr:uid="{00000000-0002-0000-0300-000005000000}">
      <formula1>List_Grade5Levels</formula1>
    </dataValidation>
    <dataValidation type="whole" allowBlank="1" showInputMessage="1" showErrorMessage="1" errorTitle="Charter Enrollment by Grade" error="Must enter whole number (0-1,000)." sqref="D39:H39 D7:H21 D25:H33" xr:uid="{00000000-0002-0000-0300-000006000000}">
      <formula1>0</formula1>
      <formula2>1000</formula2>
    </dataValidation>
    <dataValidation type="whole" allowBlank="1" showInputMessage="1" showErrorMessage="1" errorTitle="Charter Enrollment by Grade" error="Must enter whole number (0-10,000)." sqref="D79:H79" xr:uid="{00000000-0002-0000-0300-000007000000}">
      <formula1>0</formula1>
      <formula2>10000</formula2>
    </dataValidation>
  </dataValidations>
  <printOptions horizontalCentered="1"/>
  <pageMargins left="0.5" right="0.5" top="0.25" bottom="0.25" header="0.3" footer="0.3"/>
  <pageSetup scale="54" fitToHeight="2" orientation="portrait" r:id="rId1"/>
  <rowBreaks count="1" manualBreakCount="1">
    <brk id="69" max="8" man="1"/>
  </rowBreaks>
  <ignoredErrors>
    <ignoredError sqref="D61:H61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328" yWindow="536" count="1">
        <x14:dataValidation type="list" allowBlank="1" showInputMessage="1" showErrorMessage="1" xr:uid="{00000000-0002-0000-0300-000008000000}">
          <x14:formula1>
            <xm:f>CONTROL!$B$167:$B$845</xm:f>
          </x14:formula1>
          <xm:sqref>C82 C77 C88:C135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3"/>
  </sheetPr>
  <dimension ref="A1:L79"/>
  <sheetViews>
    <sheetView showGridLines="0" zoomScale="90" zoomScaleNormal="90" zoomScaleSheetLayoutView="100" workbookViewId="0">
      <pane ySplit="7" topLeftCell="A8" activePane="bottomLeft" state="frozen"/>
      <selection activeCell="D21" sqref="D21"/>
      <selection pane="bottomLeft" activeCell="J5" sqref="J5"/>
    </sheetView>
  </sheetViews>
  <sheetFormatPr defaultColWidth="8.81640625" defaultRowHeight="12.5"/>
  <cols>
    <col min="1" max="1" width="1.7265625" style="33" customWidth="1"/>
    <col min="2" max="2" width="34.7265625" style="33" customWidth="1"/>
    <col min="3" max="3" width="13" style="33" customWidth="1"/>
    <col min="4" max="8" width="15.7265625" style="33" customWidth="1"/>
    <col min="9" max="9" width="1.7265625" style="33" customWidth="1"/>
    <col min="10" max="10" width="63.1796875" style="33" customWidth="1"/>
    <col min="11" max="11" width="1.7265625" style="33" customWidth="1"/>
    <col min="12" max="16" width="15.7265625" style="33" customWidth="1"/>
    <col min="17" max="17" width="2.7265625" style="33" customWidth="1"/>
    <col min="18" max="18" width="15.453125" style="33" bestFit="1" customWidth="1"/>
    <col min="19" max="22" width="14.453125" style="33" customWidth="1"/>
    <col min="23" max="16384" width="8.81640625" style="33"/>
  </cols>
  <sheetData>
    <row r="1" spans="1:12" ht="15">
      <c r="A1" s="373"/>
      <c r="B1" s="18"/>
      <c r="C1" s="18"/>
      <c r="D1" s="18"/>
      <c r="E1" s="18"/>
      <c r="F1" s="18"/>
      <c r="G1" s="18"/>
      <c r="H1" s="18"/>
      <c r="I1" s="373"/>
      <c r="J1" s="19"/>
    </row>
    <row r="2" spans="1:12" ht="33" customHeight="1">
      <c r="A2" s="373"/>
      <c r="B2" s="370" t="str">
        <f>IF(CONTROL!$J$5=0,Mssg1,School)</f>
        <v>Please enter school name on tab - "1) School Information"</v>
      </c>
      <c r="C2" s="371"/>
      <c r="D2" s="371"/>
      <c r="E2" s="371"/>
      <c r="F2" s="371"/>
      <c r="G2" s="371"/>
      <c r="H2" s="371"/>
      <c r="I2" s="541"/>
      <c r="J2" s="372"/>
    </row>
    <row r="3" spans="1:12" ht="15" customHeight="1">
      <c r="A3" s="373"/>
      <c r="B3" s="555"/>
      <c r="C3" s="88"/>
      <c r="D3" s="88"/>
      <c r="E3" s="88"/>
      <c r="F3" s="88"/>
      <c r="G3" s="88"/>
      <c r="H3" s="88"/>
      <c r="I3" s="88"/>
      <c r="J3" s="542"/>
    </row>
    <row r="4" spans="1:12" ht="15" customHeight="1">
      <c r="A4" s="373"/>
      <c r="B4" s="853"/>
      <c r="C4" s="364"/>
      <c r="D4" s="554" t="s">
        <v>111</v>
      </c>
      <c r="E4" s="554" t="s">
        <v>112</v>
      </c>
      <c r="F4" s="554" t="s">
        <v>113</v>
      </c>
      <c r="G4" s="554" t="s">
        <v>114</v>
      </c>
      <c r="H4" s="554" t="s">
        <v>115</v>
      </c>
      <c r="I4" s="558"/>
    </row>
    <row r="5" spans="1:12" ht="18.5">
      <c r="A5" s="373"/>
      <c r="B5" s="854"/>
      <c r="C5" s="363" t="s">
        <v>236</v>
      </c>
      <c r="D5" s="871" t="str">
        <f>CONTROL!$G$19</f>
        <v>2026-27</v>
      </c>
      <c r="E5" s="871" t="str">
        <f>CONTROL!$G$20</f>
        <v>2027-28</v>
      </c>
      <c r="F5" s="871" t="str">
        <f>CONTROL!$G$21</f>
        <v>2028-29</v>
      </c>
      <c r="G5" s="871" t="str">
        <f>CONTROL!$G$22</f>
        <v>2029-30</v>
      </c>
      <c r="H5" s="871" t="str">
        <f>CONTROL!$G$23</f>
        <v>2030-31</v>
      </c>
      <c r="I5" s="558"/>
      <c r="L5" s="550"/>
    </row>
    <row r="6" spans="1:12" ht="18.5">
      <c r="A6" s="373"/>
      <c r="B6" s="854"/>
      <c r="C6" s="363" t="s">
        <v>194</v>
      </c>
      <c r="D6" s="875" t="str">
        <f>CONTROL!E91</f>
        <v/>
      </c>
      <c r="E6" s="875" t="str">
        <f>CONTROL!F91</f>
        <v/>
      </c>
      <c r="F6" s="875" t="str">
        <f>CONTROL!G91</f>
        <v/>
      </c>
      <c r="G6" s="875" t="str">
        <f>CONTROL!H91</f>
        <v/>
      </c>
      <c r="H6" s="875" t="str">
        <f>CONTROL!I91</f>
        <v/>
      </c>
      <c r="I6" s="558"/>
      <c r="J6" s="858"/>
    </row>
    <row r="7" spans="1:12" ht="18.5">
      <c r="A7" s="373"/>
      <c r="B7" s="855"/>
      <c r="C7" s="363" t="s">
        <v>195</v>
      </c>
      <c r="D7" s="948" t="str">
        <f ca="1">CONTROL!E57</f>
        <v>Complete Tab 2</v>
      </c>
      <c r="E7" s="948" t="str">
        <f ca="1">CONTROL!F57</f>
        <v>Complete Tab 2</v>
      </c>
      <c r="F7" s="948" t="str">
        <f ca="1">CONTROL!G57</f>
        <v>Complete Tab 2</v>
      </c>
      <c r="G7" s="948" t="str">
        <f ca="1">CONTROL!H57</f>
        <v>Complete Tab 2</v>
      </c>
      <c r="H7" s="948" t="str">
        <f ca="1">CONTROL!I57</f>
        <v>Complete Tab 2</v>
      </c>
      <c r="I7" s="558"/>
      <c r="J7" s="860" t="str">
        <f ca="1">IFERROR(INDEX(CONTROL!$N$53:$N$55,MATCH(CONTROL!$L$55,CONTROL!$M$53:$M$55,0)),"")</f>
        <v xml:space="preserve">Please enter enrollment data for ALL years on Tab 2.  </v>
      </c>
    </row>
    <row r="8" spans="1:12" ht="15.75" customHeight="1">
      <c r="A8" s="373"/>
      <c r="B8" s="557"/>
      <c r="C8" s="552"/>
      <c r="D8" s="553"/>
      <c r="E8" s="553"/>
      <c r="F8" s="553"/>
      <c r="G8" s="553"/>
      <c r="H8" s="553"/>
      <c r="I8" s="373"/>
    </row>
    <row r="9" spans="1:12" ht="33.75" customHeight="1">
      <c r="A9" s="373"/>
      <c r="B9" s="557"/>
      <c r="C9" s="552"/>
      <c r="D9" s="1026" t="s">
        <v>286</v>
      </c>
      <c r="E9" s="1027"/>
      <c r="F9" s="1027"/>
      <c r="G9" s="1027"/>
      <c r="H9" s="1028"/>
      <c r="I9" s="373"/>
      <c r="J9" s="561" t="s">
        <v>295</v>
      </c>
    </row>
    <row r="10" spans="1:12" ht="15">
      <c r="A10" s="373"/>
      <c r="B10" s="378"/>
      <c r="C10" s="378"/>
      <c r="D10" s="378"/>
      <c r="E10" s="378"/>
      <c r="F10" s="378"/>
      <c r="G10" s="378"/>
      <c r="H10" s="378"/>
      <c r="I10" s="373"/>
      <c r="J10" s="21"/>
    </row>
    <row r="11" spans="1:12" ht="15" customHeight="1">
      <c r="A11" s="373"/>
      <c r="B11" s="22" t="s">
        <v>245</v>
      </c>
      <c r="D11" s="375" t="s">
        <v>235</v>
      </c>
      <c r="E11" s="376"/>
      <c r="F11" s="376"/>
      <c r="G11" s="376"/>
      <c r="H11" s="377"/>
      <c r="I11" s="373"/>
      <c r="J11" s="556" t="s">
        <v>284</v>
      </c>
    </row>
    <row r="12" spans="1:12" ht="15">
      <c r="A12" s="373"/>
      <c r="B12" s="366" t="s">
        <v>135</v>
      </c>
      <c r="C12" s="367"/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379"/>
      <c r="J12" s="539"/>
    </row>
    <row r="13" spans="1:12" ht="15">
      <c r="A13" s="373"/>
      <c r="B13" s="366" t="s">
        <v>136</v>
      </c>
      <c r="C13" s="367"/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379"/>
      <c r="J13" s="539"/>
    </row>
    <row r="14" spans="1:12" ht="15">
      <c r="A14" s="373"/>
      <c r="B14" s="366" t="s">
        <v>137</v>
      </c>
      <c r="C14" s="367"/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379"/>
      <c r="J14" s="539"/>
    </row>
    <row r="15" spans="1:12" ht="15">
      <c r="A15" s="373"/>
      <c r="B15" s="366" t="s">
        <v>106</v>
      </c>
      <c r="C15" s="367"/>
      <c r="D15" s="84">
        <v>0</v>
      </c>
      <c r="E15" s="84">
        <v>0</v>
      </c>
      <c r="F15" s="84">
        <v>0</v>
      </c>
      <c r="G15" s="84">
        <v>0</v>
      </c>
      <c r="H15" s="84">
        <v>0</v>
      </c>
      <c r="I15" s="379"/>
      <c r="J15" s="539"/>
    </row>
    <row r="16" spans="1:12" ht="15">
      <c r="A16" s="373"/>
      <c r="B16" s="366" t="s">
        <v>107</v>
      </c>
      <c r="C16" s="367"/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379"/>
      <c r="J16" s="539"/>
    </row>
    <row r="17" spans="1:10" ht="15">
      <c r="A17" s="373"/>
      <c r="B17" s="366" t="s">
        <v>138</v>
      </c>
      <c r="C17" s="367"/>
      <c r="D17" s="84">
        <v>0</v>
      </c>
      <c r="E17" s="84">
        <v>0</v>
      </c>
      <c r="F17" s="84">
        <v>0</v>
      </c>
      <c r="G17" s="84">
        <v>0</v>
      </c>
      <c r="H17" s="84">
        <v>0</v>
      </c>
      <c r="I17" s="379"/>
      <c r="J17" s="539"/>
    </row>
    <row r="18" spans="1:10" ht="15">
      <c r="A18" s="373"/>
      <c r="B18" s="368" t="s">
        <v>77</v>
      </c>
      <c r="C18" s="367"/>
      <c r="D18" s="27">
        <f t="shared" ref="D18:H18" si="0">SUM(D12:D17)</f>
        <v>0</v>
      </c>
      <c r="E18" s="27">
        <f t="shared" si="0"/>
        <v>0</v>
      </c>
      <c r="F18" s="27">
        <f t="shared" si="0"/>
        <v>0</v>
      </c>
      <c r="G18" s="27">
        <f t="shared" si="0"/>
        <v>0</v>
      </c>
      <c r="H18" s="27">
        <f t="shared" si="0"/>
        <v>0</v>
      </c>
      <c r="I18" s="380"/>
      <c r="J18" s="547"/>
    </row>
    <row r="19" spans="1:10" ht="15" customHeight="1">
      <c r="A19" s="373"/>
      <c r="B19" s="18"/>
      <c r="D19" s="18"/>
      <c r="E19" s="18"/>
      <c r="F19" s="18"/>
      <c r="G19" s="18"/>
      <c r="H19" s="18"/>
      <c r="I19" s="373"/>
      <c r="J19" s="19"/>
    </row>
    <row r="20" spans="1:10" ht="15" customHeight="1">
      <c r="A20" s="373"/>
      <c r="B20" s="22" t="s">
        <v>246</v>
      </c>
      <c r="D20" s="18"/>
      <c r="E20" s="18"/>
      <c r="F20" s="18"/>
      <c r="G20" s="18"/>
      <c r="H20" s="18"/>
      <c r="I20" s="373"/>
      <c r="J20" s="19"/>
    </row>
    <row r="21" spans="1:10" ht="15" customHeight="1">
      <c r="A21" s="373"/>
      <c r="B21" s="366" t="s">
        <v>556</v>
      </c>
      <c r="C21" s="367"/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379"/>
      <c r="J21" s="539"/>
    </row>
    <row r="22" spans="1:10" ht="15" customHeight="1">
      <c r="A22" s="373"/>
      <c r="B22" s="366" t="s">
        <v>53</v>
      </c>
      <c r="C22" s="367"/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379"/>
      <c r="J22" s="539"/>
    </row>
    <row r="23" spans="1:10" ht="15" customHeight="1">
      <c r="A23" s="373"/>
      <c r="B23" s="366" t="s">
        <v>10</v>
      </c>
      <c r="C23" s="367"/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379"/>
      <c r="J23" s="539"/>
    </row>
    <row r="24" spans="1:10" ht="15" customHeight="1">
      <c r="A24" s="373"/>
      <c r="B24" s="366" t="s">
        <v>11</v>
      </c>
      <c r="C24" s="367"/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379"/>
      <c r="J24" s="539"/>
    </row>
    <row r="25" spans="1:10" ht="15" customHeight="1">
      <c r="A25" s="373"/>
      <c r="B25" s="366" t="s">
        <v>12</v>
      </c>
      <c r="C25" s="367"/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379"/>
      <c r="J25" s="539"/>
    </row>
    <row r="26" spans="1:10" ht="15">
      <c r="A26" s="373"/>
      <c r="B26" s="366" t="s">
        <v>13</v>
      </c>
      <c r="C26" s="367"/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379"/>
      <c r="J26" s="539"/>
    </row>
    <row r="27" spans="1:10" ht="15" customHeight="1">
      <c r="A27" s="373"/>
      <c r="B27" s="366" t="s">
        <v>75</v>
      </c>
      <c r="C27" s="367"/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379"/>
      <c r="J27" s="539"/>
    </row>
    <row r="28" spans="1:10" ht="15" customHeight="1">
      <c r="A28" s="373"/>
      <c r="B28" s="366" t="s">
        <v>30</v>
      </c>
      <c r="C28" s="367"/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379"/>
      <c r="J28" s="539"/>
    </row>
    <row r="29" spans="1:10" ht="20.149999999999999" customHeight="1">
      <c r="A29" s="373"/>
      <c r="B29" s="366" t="s">
        <v>80</v>
      </c>
      <c r="C29" s="367"/>
      <c r="D29" s="365">
        <f t="shared" ref="D29:H29" si="1">SUM(D21:D28)</f>
        <v>0</v>
      </c>
      <c r="E29" s="31">
        <f t="shared" si="1"/>
        <v>0</v>
      </c>
      <c r="F29" s="31">
        <f t="shared" si="1"/>
        <v>0</v>
      </c>
      <c r="G29" s="31">
        <f t="shared" si="1"/>
        <v>0</v>
      </c>
      <c r="H29" s="31">
        <f t="shared" si="1"/>
        <v>0</v>
      </c>
      <c r="I29" s="379"/>
      <c r="J29" s="539"/>
    </row>
    <row r="30" spans="1:10" ht="15">
      <c r="A30" s="373"/>
      <c r="B30" s="18"/>
      <c r="D30" s="18"/>
      <c r="E30" s="18"/>
      <c r="F30" s="18"/>
      <c r="G30" s="18"/>
      <c r="H30" s="18"/>
      <c r="I30" s="373"/>
      <c r="J30" s="19"/>
    </row>
    <row r="31" spans="1:10" ht="15" customHeight="1">
      <c r="A31" s="373"/>
      <c r="B31" s="22" t="s">
        <v>247</v>
      </c>
      <c r="D31" s="18"/>
      <c r="E31" s="18"/>
      <c r="F31" s="18"/>
      <c r="G31" s="18"/>
      <c r="H31" s="18"/>
      <c r="I31" s="373"/>
      <c r="J31" s="19"/>
    </row>
    <row r="32" spans="1:10" ht="15">
      <c r="A32" s="373"/>
      <c r="B32" s="366" t="s">
        <v>108</v>
      </c>
      <c r="C32" s="367"/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381"/>
      <c r="J32" s="539"/>
    </row>
    <row r="33" spans="1:10" ht="15" customHeight="1">
      <c r="A33" s="373"/>
      <c r="B33" s="366" t="s">
        <v>109</v>
      </c>
      <c r="C33" s="367"/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381"/>
      <c r="J33" s="539"/>
    </row>
    <row r="34" spans="1:10" ht="15" customHeight="1">
      <c r="A34" s="373"/>
      <c r="B34" s="366" t="s">
        <v>110</v>
      </c>
      <c r="C34" s="367"/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381"/>
      <c r="J34" s="539"/>
    </row>
    <row r="35" spans="1:10" ht="15" customHeight="1">
      <c r="A35" s="373"/>
      <c r="B35" s="366" t="s">
        <v>7</v>
      </c>
      <c r="C35" s="367"/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381"/>
      <c r="J35" s="539"/>
    </row>
    <row r="36" spans="1:10" ht="15">
      <c r="A36" s="373"/>
      <c r="B36" s="366" t="s">
        <v>30</v>
      </c>
      <c r="C36" s="367"/>
      <c r="D36" s="84">
        <v>0</v>
      </c>
      <c r="E36" s="84">
        <v>0</v>
      </c>
      <c r="F36" s="84">
        <v>0</v>
      </c>
      <c r="G36" s="84">
        <v>0</v>
      </c>
      <c r="H36" s="84">
        <v>0</v>
      </c>
      <c r="I36" s="381"/>
      <c r="J36" s="539"/>
    </row>
    <row r="37" spans="1:10" ht="20.149999999999999" customHeight="1">
      <c r="A37" s="373"/>
      <c r="B37" s="368" t="s">
        <v>82</v>
      </c>
      <c r="C37" s="367"/>
      <c r="D37" s="27">
        <f t="shared" ref="D37:H37" si="2">SUM(D32:D36)</f>
        <v>0</v>
      </c>
      <c r="E37" s="27">
        <f t="shared" si="2"/>
        <v>0</v>
      </c>
      <c r="F37" s="27">
        <f t="shared" si="2"/>
        <v>0</v>
      </c>
      <c r="G37" s="27">
        <f t="shared" si="2"/>
        <v>0</v>
      </c>
      <c r="H37" s="27">
        <f t="shared" si="2"/>
        <v>0</v>
      </c>
      <c r="I37" s="382"/>
      <c r="J37" s="539"/>
    </row>
    <row r="38" spans="1:10" ht="15">
      <c r="A38" s="373"/>
      <c r="B38" s="18"/>
      <c r="D38" s="18"/>
      <c r="E38" s="18"/>
      <c r="F38" s="18"/>
      <c r="G38" s="18"/>
      <c r="H38" s="18"/>
      <c r="I38" s="373"/>
      <c r="J38" s="19"/>
    </row>
    <row r="39" spans="1:10" ht="20.149999999999999" customHeight="1">
      <c r="A39" s="374"/>
      <c r="B39" s="369" t="s">
        <v>243</v>
      </c>
      <c r="C39" s="367"/>
      <c r="D39" s="27">
        <f t="shared" ref="D39:H39" si="3">+D18+D29+D37</f>
        <v>0</v>
      </c>
      <c r="E39" s="27">
        <f t="shared" si="3"/>
        <v>0</v>
      </c>
      <c r="F39" s="27">
        <f t="shared" si="3"/>
        <v>0</v>
      </c>
      <c r="G39" s="27">
        <f t="shared" si="3"/>
        <v>0</v>
      </c>
      <c r="H39" s="27">
        <f t="shared" si="3"/>
        <v>0</v>
      </c>
      <c r="I39" s="383"/>
      <c r="J39" s="539"/>
    </row>
    <row r="40" spans="1:10" ht="20.149999999999999" customHeight="1">
      <c r="A40" s="374"/>
      <c r="B40" s="544"/>
      <c r="D40" s="545"/>
      <c r="E40" s="545"/>
      <c r="F40" s="545"/>
      <c r="G40" s="545"/>
      <c r="H40" s="545"/>
      <c r="I40" s="546"/>
      <c r="J40" s="545"/>
    </row>
    <row r="41" spans="1:10" ht="15.75" customHeight="1">
      <c r="A41"/>
    </row>
    <row r="42" spans="1:10" ht="15" customHeight="1">
      <c r="B42" s="1023" t="s">
        <v>285</v>
      </c>
      <c r="C42" s="364"/>
      <c r="D42" s="554" t="s">
        <v>111</v>
      </c>
      <c r="E42" s="554" t="s">
        <v>112</v>
      </c>
      <c r="F42" s="554" t="s">
        <v>113</v>
      </c>
      <c r="G42" s="554" t="s">
        <v>114</v>
      </c>
      <c r="H42" s="554" t="s">
        <v>115</v>
      </c>
    </row>
    <row r="43" spans="1:10" ht="15" customHeight="1">
      <c r="B43" s="1024"/>
      <c r="C43" s="363" t="s">
        <v>236</v>
      </c>
      <c r="D43" s="871" t="str">
        <f>CONTROL!$G$19</f>
        <v>2026-27</v>
      </c>
      <c r="E43" s="871" t="str">
        <f>CONTROL!$G$20</f>
        <v>2027-28</v>
      </c>
      <c r="F43" s="871" t="str">
        <f>CONTROL!$G$21</f>
        <v>2028-29</v>
      </c>
      <c r="G43" s="871" t="str">
        <f>CONTROL!$G$22</f>
        <v>2029-30</v>
      </c>
      <c r="H43" s="871" t="str">
        <f>CONTROL!$G$23</f>
        <v>2030-31</v>
      </c>
      <c r="J43"/>
    </row>
    <row r="44" spans="1:10" ht="15" customHeight="1">
      <c r="B44" s="1024"/>
      <c r="C44" s="363" t="s">
        <v>194</v>
      </c>
      <c r="D44" s="871" t="str">
        <f>CONTROL!$E$91</f>
        <v/>
      </c>
      <c r="E44" s="871" t="str">
        <f>CONTROL!$F$91</f>
        <v/>
      </c>
      <c r="F44" s="871" t="str">
        <f>CONTROL!$G$91</f>
        <v/>
      </c>
      <c r="G44" s="871" t="str">
        <f>CONTROL!$H$91</f>
        <v/>
      </c>
      <c r="H44" s="871" t="str">
        <f>CONTROL!$I$91</f>
        <v/>
      </c>
    </row>
    <row r="45" spans="1:10" ht="15" customHeight="1">
      <c r="B45" s="1025"/>
      <c r="C45" s="363" t="s">
        <v>195</v>
      </c>
      <c r="D45" s="543" t="str">
        <f ca="1">CONTROL!$E$57</f>
        <v>Complete Tab 2</v>
      </c>
      <c r="E45" s="543" t="str">
        <f ca="1">CONTROL!$F$57</f>
        <v>Complete Tab 2</v>
      </c>
      <c r="F45" s="543" t="str">
        <f ca="1">CONTROL!$G$57</f>
        <v>Complete Tab 2</v>
      </c>
      <c r="G45" s="543" t="str">
        <f ca="1">CONTROL!$H$57</f>
        <v>Complete Tab 2</v>
      </c>
      <c r="H45" s="543" t="str">
        <f ca="1">CONTROL!$I$57</f>
        <v>Complete Tab 2</v>
      </c>
    </row>
    <row r="46" spans="1:10" ht="15" customHeight="1">
      <c r="B46" s="551"/>
      <c r="C46" s="552"/>
      <c r="D46" s="553"/>
      <c r="E46" s="553"/>
      <c r="F46" s="553"/>
      <c r="G46" s="553"/>
      <c r="H46" s="553"/>
      <c r="J46"/>
    </row>
    <row r="47" spans="1:10" ht="33.75" customHeight="1">
      <c r="B47" s="559"/>
      <c r="C47" s="1020" t="s">
        <v>287</v>
      </c>
      <c r="D47" s="1021"/>
      <c r="E47" s="1021"/>
      <c r="F47" s="1021"/>
      <c r="G47" s="1021"/>
      <c r="H47" s="1022"/>
      <c r="J47" s="561" t="s">
        <v>288</v>
      </c>
    </row>
    <row r="48" spans="1:10" ht="15" customHeight="1">
      <c r="B48" s="551"/>
      <c r="C48" s="552"/>
      <c r="D48" s="553"/>
      <c r="E48" s="553"/>
      <c r="F48" s="553"/>
      <c r="G48" s="553"/>
      <c r="H48" s="553"/>
      <c r="J48" s="553"/>
    </row>
    <row r="49" spans="2:10" ht="15">
      <c r="C49" s="375" t="s">
        <v>242</v>
      </c>
      <c r="D49" s="375"/>
      <c r="E49" s="376"/>
      <c r="F49" s="376"/>
      <c r="G49" s="376"/>
      <c r="H49" s="377"/>
      <c r="J49" s="556" t="s">
        <v>284</v>
      </c>
    </row>
    <row r="50" spans="2:10" ht="15">
      <c r="B50" s="22" t="s">
        <v>198</v>
      </c>
      <c r="C50" s="86" t="s">
        <v>283</v>
      </c>
      <c r="D50" s="549">
        <v>0</v>
      </c>
      <c r="E50" s="549">
        <v>0</v>
      </c>
      <c r="F50" s="549">
        <v>0</v>
      </c>
      <c r="G50" s="549">
        <v>0</v>
      </c>
      <c r="H50" s="549">
        <v>0</v>
      </c>
      <c r="J50" s="539"/>
    </row>
    <row r="51" spans="2:10" ht="15">
      <c r="B51" s="24" t="s">
        <v>135</v>
      </c>
      <c r="C51" s="85">
        <v>0</v>
      </c>
      <c r="D51" s="548">
        <f t="shared" ref="D51:D56" si="4">C51*D12</f>
        <v>0</v>
      </c>
      <c r="E51" s="548">
        <f t="shared" ref="E51:H56" si="5">IF(E12=0,0,IF(E12&lt;D12,(D51+(D51/D12)*(E12-D12))*(1+E$50),($C51*(E12-D12))+(D51*(1+E$50))))</f>
        <v>0</v>
      </c>
      <c r="F51" s="548">
        <f t="shared" si="5"/>
        <v>0</v>
      </c>
      <c r="G51" s="548">
        <f t="shared" si="5"/>
        <v>0</v>
      </c>
      <c r="H51" s="548">
        <f t="shared" si="5"/>
        <v>0</v>
      </c>
      <c r="J51" s="539"/>
    </row>
    <row r="52" spans="2:10" ht="15">
      <c r="B52" s="24" t="s">
        <v>136</v>
      </c>
      <c r="C52" s="85">
        <v>0</v>
      </c>
      <c r="D52" s="25">
        <f t="shared" si="4"/>
        <v>0</v>
      </c>
      <c r="E52" s="25">
        <f t="shared" si="5"/>
        <v>0</v>
      </c>
      <c r="F52" s="25">
        <f t="shared" si="5"/>
        <v>0</v>
      </c>
      <c r="G52" s="25">
        <f t="shared" si="5"/>
        <v>0</v>
      </c>
      <c r="H52" s="25">
        <f t="shared" si="5"/>
        <v>0</v>
      </c>
      <c r="J52" s="539"/>
    </row>
    <row r="53" spans="2:10" ht="15">
      <c r="B53" s="24" t="s">
        <v>137</v>
      </c>
      <c r="C53" s="85">
        <v>0</v>
      </c>
      <c r="D53" s="25">
        <f t="shared" si="4"/>
        <v>0</v>
      </c>
      <c r="E53" s="25">
        <f t="shared" si="5"/>
        <v>0</v>
      </c>
      <c r="F53" s="25">
        <f t="shared" si="5"/>
        <v>0</v>
      </c>
      <c r="G53" s="25">
        <f t="shared" si="5"/>
        <v>0</v>
      </c>
      <c r="H53" s="25">
        <f t="shared" si="5"/>
        <v>0</v>
      </c>
      <c r="J53" s="539"/>
    </row>
    <row r="54" spans="2:10" ht="15">
      <c r="B54" s="24" t="s">
        <v>106</v>
      </c>
      <c r="C54" s="85">
        <v>0</v>
      </c>
      <c r="D54" s="25">
        <f t="shared" si="4"/>
        <v>0</v>
      </c>
      <c r="E54" s="25">
        <f t="shared" si="5"/>
        <v>0</v>
      </c>
      <c r="F54" s="25">
        <f t="shared" si="5"/>
        <v>0</v>
      </c>
      <c r="G54" s="25">
        <f t="shared" si="5"/>
        <v>0</v>
      </c>
      <c r="H54" s="25">
        <f t="shared" si="5"/>
        <v>0</v>
      </c>
      <c r="J54" s="539"/>
    </row>
    <row r="55" spans="2:10" ht="15">
      <c r="B55" s="24" t="s">
        <v>107</v>
      </c>
      <c r="C55" s="85">
        <v>0</v>
      </c>
      <c r="D55" s="25">
        <f t="shared" si="4"/>
        <v>0</v>
      </c>
      <c r="E55" s="25">
        <f t="shared" si="5"/>
        <v>0</v>
      </c>
      <c r="F55" s="25">
        <f t="shared" si="5"/>
        <v>0</v>
      </c>
      <c r="G55" s="25">
        <f t="shared" si="5"/>
        <v>0</v>
      </c>
      <c r="H55" s="25">
        <f t="shared" si="5"/>
        <v>0</v>
      </c>
      <c r="J55" s="539"/>
    </row>
    <row r="56" spans="2:10" ht="15">
      <c r="B56" s="24" t="s">
        <v>138</v>
      </c>
      <c r="C56" s="85">
        <v>0</v>
      </c>
      <c r="D56" s="25">
        <f t="shared" si="4"/>
        <v>0</v>
      </c>
      <c r="E56" s="25">
        <f t="shared" si="5"/>
        <v>0</v>
      </c>
      <c r="F56" s="25">
        <f t="shared" si="5"/>
        <v>0</v>
      </c>
      <c r="G56" s="25">
        <f t="shared" si="5"/>
        <v>0</v>
      </c>
      <c r="H56" s="25">
        <f t="shared" si="5"/>
        <v>0</v>
      </c>
      <c r="J56" s="539"/>
    </row>
    <row r="57" spans="2:10" ht="15">
      <c r="B57" s="26" t="s">
        <v>77</v>
      </c>
      <c r="C57" s="26"/>
      <c r="D57" s="28">
        <f t="shared" ref="D57:H57" si="6">SUM(D51:D56)</f>
        <v>0</v>
      </c>
      <c r="E57" s="28">
        <f t="shared" si="6"/>
        <v>0</v>
      </c>
      <c r="F57" s="28">
        <f t="shared" si="6"/>
        <v>0</v>
      </c>
      <c r="G57" s="28">
        <f t="shared" si="6"/>
        <v>0</v>
      </c>
      <c r="H57" s="28">
        <f t="shared" si="6"/>
        <v>0</v>
      </c>
      <c r="J57" s="539"/>
    </row>
    <row r="58" spans="2:10" ht="15">
      <c r="B58" s="18"/>
      <c r="C58" s="18"/>
      <c r="D58" s="18"/>
      <c r="E58" s="18"/>
      <c r="F58" s="18"/>
      <c r="G58" s="18"/>
      <c r="H58" s="18"/>
      <c r="J58" s="19"/>
    </row>
    <row r="59" spans="2:10" ht="15">
      <c r="B59" s="22" t="s">
        <v>196</v>
      </c>
      <c r="C59" s="22"/>
      <c r="D59" s="23"/>
      <c r="E59" s="23"/>
      <c r="F59" s="23"/>
      <c r="G59" s="23"/>
      <c r="H59" s="23"/>
      <c r="J59" s="19"/>
    </row>
    <row r="60" spans="2:10" ht="15">
      <c r="B60" s="24" t="s">
        <v>52</v>
      </c>
      <c r="C60" s="85">
        <v>0</v>
      </c>
      <c r="D60" s="25">
        <f t="shared" ref="D60:D67" si="7">C60*D21</f>
        <v>0</v>
      </c>
      <c r="E60" s="25">
        <f t="shared" ref="E60:H67" si="8">IF(E21=0,0,IF(E21&lt;D21,(D60+(D60/D21)*(E21-D21))*(1+E$50),($C60*(E21-D21))+(D60*(1+E$50))))</f>
        <v>0</v>
      </c>
      <c r="F60" s="25">
        <f t="shared" si="8"/>
        <v>0</v>
      </c>
      <c r="G60" s="25">
        <f t="shared" si="8"/>
        <v>0</v>
      </c>
      <c r="H60" s="25">
        <f t="shared" si="8"/>
        <v>0</v>
      </c>
      <c r="J60" s="539"/>
    </row>
    <row r="61" spans="2:10" ht="15">
      <c r="B61" s="24" t="s">
        <v>53</v>
      </c>
      <c r="C61" s="85">
        <v>0</v>
      </c>
      <c r="D61" s="25">
        <f t="shared" si="7"/>
        <v>0</v>
      </c>
      <c r="E61" s="25">
        <f t="shared" si="8"/>
        <v>0</v>
      </c>
      <c r="F61" s="25">
        <f t="shared" si="8"/>
        <v>0</v>
      </c>
      <c r="G61" s="25">
        <f t="shared" si="8"/>
        <v>0</v>
      </c>
      <c r="H61" s="25">
        <f t="shared" si="8"/>
        <v>0</v>
      </c>
      <c r="J61" s="539"/>
    </row>
    <row r="62" spans="2:10" ht="15">
      <c r="B62" s="24" t="s">
        <v>10</v>
      </c>
      <c r="C62" s="85">
        <v>0</v>
      </c>
      <c r="D62" s="25">
        <f t="shared" si="7"/>
        <v>0</v>
      </c>
      <c r="E62" s="25">
        <f t="shared" si="8"/>
        <v>0</v>
      </c>
      <c r="F62" s="25">
        <f t="shared" si="8"/>
        <v>0</v>
      </c>
      <c r="G62" s="25">
        <f t="shared" si="8"/>
        <v>0</v>
      </c>
      <c r="H62" s="25">
        <f t="shared" si="8"/>
        <v>0</v>
      </c>
      <c r="J62" s="539"/>
    </row>
    <row r="63" spans="2:10" ht="15">
      <c r="B63" s="24" t="s">
        <v>11</v>
      </c>
      <c r="C63" s="85">
        <v>0</v>
      </c>
      <c r="D63" s="25">
        <f t="shared" si="7"/>
        <v>0</v>
      </c>
      <c r="E63" s="25">
        <f t="shared" si="8"/>
        <v>0</v>
      </c>
      <c r="F63" s="25">
        <f t="shared" si="8"/>
        <v>0</v>
      </c>
      <c r="G63" s="25">
        <f t="shared" si="8"/>
        <v>0</v>
      </c>
      <c r="H63" s="25">
        <f t="shared" si="8"/>
        <v>0</v>
      </c>
      <c r="J63" s="539"/>
    </row>
    <row r="64" spans="2:10" ht="15">
      <c r="B64" s="24" t="s">
        <v>12</v>
      </c>
      <c r="C64" s="85">
        <v>0</v>
      </c>
      <c r="D64" s="25">
        <f t="shared" si="7"/>
        <v>0</v>
      </c>
      <c r="E64" s="25">
        <f t="shared" si="8"/>
        <v>0</v>
      </c>
      <c r="F64" s="25">
        <f t="shared" si="8"/>
        <v>0</v>
      </c>
      <c r="G64" s="25">
        <f t="shared" si="8"/>
        <v>0</v>
      </c>
      <c r="H64" s="25">
        <f t="shared" si="8"/>
        <v>0</v>
      </c>
      <c r="J64" s="539"/>
    </row>
    <row r="65" spans="2:10" ht="15">
      <c r="B65" s="24" t="s">
        <v>13</v>
      </c>
      <c r="C65" s="85">
        <v>0</v>
      </c>
      <c r="D65" s="25">
        <f t="shared" si="7"/>
        <v>0</v>
      </c>
      <c r="E65" s="25">
        <f t="shared" si="8"/>
        <v>0</v>
      </c>
      <c r="F65" s="25">
        <f t="shared" si="8"/>
        <v>0</v>
      </c>
      <c r="G65" s="25">
        <f t="shared" si="8"/>
        <v>0</v>
      </c>
      <c r="H65" s="25">
        <f t="shared" si="8"/>
        <v>0</v>
      </c>
      <c r="J65" s="539"/>
    </row>
    <row r="66" spans="2:10" ht="15">
      <c r="B66" s="24" t="s">
        <v>75</v>
      </c>
      <c r="C66" s="85">
        <v>0</v>
      </c>
      <c r="D66" s="25">
        <f t="shared" si="7"/>
        <v>0</v>
      </c>
      <c r="E66" s="25">
        <f t="shared" si="8"/>
        <v>0</v>
      </c>
      <c r="F66" s="25">
        <f t="shared" si="8"/>
        <v>0</v>
      </c>
      <c r="G66" s="25">
        <f t="shared" si="8"/>
        <v>0</v>
      </c>
      <c r="H66" s="25">
        <f t="shared" si="8"/>
        <v>0</v>
      </c>
      <c r="J66" s="539"/>
    </row>
    <row r="67" spans="2:10" ht="15">
      <c r="B67" s="24" t="s">
        <v>30</v>
      </c>
      <c r="C67" s="85">
        <v>0</v>
      </c>
      <c r="D67" s="25">
        <f t="shared" si="7"/>
        <v>0</v>
      </c>
      <c r="E67" s="25">
        <f t="shared" si="8"/>
        <v>0</v>
      </c>
      <c r="F67" s="25">
        <f t="shared" si="8"/>
        <v>0</v>
      </c>
      <c r="G67" s="25">
        <f t="shared" si="8"/>
        <v>0</v>
      </c>
      <c r="H67" s="25">
        <f t="shared" si="8"/>
        <v>0</v>
      </c>
      <c r="J67" s="539"/>
    </row>
    <row r="68" spans="2:10" ht="15">
      <c r="B68" s="29" t="s">
        <v>80</v>
      </c>
      <c r="C68" s="30"/>
      <c r="D68" s="25">
        <f t="shared" ref="D68:H68" si="9">SUM(D60:D67)</f>
        <v>0</v>
      </c>
      <c r="E68" s="25">
        <f t="shared" si="9"/>
        <v>0</v>
      </c>
      <c r="F68" s="25">
        <f t="shared" si="9"/>
        <v>0</v>
      </c>
      <c r="G68" s="25">
        <f t="shared" si="9"/>
        <v>0</v>
      </c>
      <c r="H68" s="25">
        <f t="shared" si="9"/>
        <v>0</v>
      </c>
      <c r="J68" s="539"/>
    </row>
    <row r="69" spans="2:10" ht="15">
      <c r="B69" s="18"/>
      <c r="C69" s="18"/>
      <c r="D69" s="18"/>
      <c r="E69" s="18"/>
      <c r="F69" s="18"/>
      <c r="G69" s="18"/>
      <c r="H69" s="18"/>
      <c r="J69" s="19"/>
    </row>
    <row r="70" spans="2:10" ht="15">
      <c r="B70" s="22" t="s">
        <v>197</v>
      </c>
      <c r="C70" s="22"/>
      <c r="D70" s="23"/>
      <c r="E70" s="23"/>
      <c r="F70" s="23"/>
      <c r="G70" s="23"/>
      <c r="H70" s="23"/>
      <c r="J70" s="19"/>
    </row>
    <row r="71" spans="2:10" ht="15">
      <c r="B71" s="24" t="s">
        <v>108</v>
      </c>
      <c r="C71" s="85">
        <v>0</v>
      </c>
      <c r="D71" s="25">
        <f>C71*D32</f>
        <v>0</v>
      </c>
      <c r="E71" s="25">
        <f t="shared" ref="E71:H75" si="10">IF(E32=0,0,IF(E32&lt;D32,(D71+(D71/D32)*(E32-D32))*(1+E$50),($C71*(E32-D32))+(D71*(1+E$50))))</f>
        <v>0</v>
      </c>
      <c r="F71" s="25">
        <f t="shared" si="10"/>
        <v>0</v>
      </c>
      <c r="G71" s="25">
        <f t="shared" si="10"/>
        <v>0</v>
      </c>
      <c r="H71" s="25">
        <f t="shared" si="10"/>
        <v>0</v>
      </c>
      <c r="J71" s="539"/>
    </row>
    <row r="72" spans="2:10" ht="15">
      <c r="B72" s="24" t="s">
        <v>109</v>
      </c>
      <c r="C72" s="85">
        <v>0</v>
      </c>
      <c r="D72" s="25">
        <f>C72*D33</f>
        <v>0</v>
      </c>
      <c r="E72" s="25">
        <f t="shared" si="10"/>
        <v>0</v>
      </c>
      <c r="F72" s="25">
        <f t="shared" si="10"/>
        <v>0</v>
      </c>
      <c r="G72" s="25">
        <f t="shared" si="10"/>
        <v>0</v>
      </c>
      <c r="H72" s="25">
        <f t="shared" si="10"/>
        <v>0</v>
      </c>
      <c r="J72" s="539"/>
    </row>
    <row r="73" spans="2:10" ht="15">
      <c r="B73" s="24" t="s">
        <v>110</v>
      </c>
      <c r="C73" s="85">
        <v>0</v>
      </c>
      <c r="D73" s="25">
        <f>C73*D34</f>
        <v>0</v>
      </c>
      <c r="E73" s="25">
        <f t="shared" si="10"/>
        <v>0</v>
      </c>
      <c r="F73" s="25">
        <f t="shared" si="10"/>
        <v>0</v>
      </c>
      <c r="G73" s="25">
        <f t="shared" si="10"/>
        <v>0</v>
      </c>
      <c r="H73" s="25">
        <f t="shared" si="10"/>
        <v>0</v>
      </c>
      <c r="J73" s="539"/>
    </row>
    <row r="74" spans="2:10" ht="15">
      <c r="B74" s="24" t="s">
        <v>7</v>
      </c>
      <c r="C74" s="85">
        <v>0</v>
      </c>
      <c r="D74" s="25">
        <f>C74*D35</f>
        <v>0</v>
      </c>
      <c r="E74" s="25">
        <f t="shared" si="10"/>
        <v>0</v>
      </c>
      <c r="F74" s="25">
        <f t="shared" si="10"/>
        <v>0</v>
      </c>
      <c r="G74" s="25">
        <f t="shared" si="10"/>
        <v>0</v>
      </c>
      <c r="H74" s="25">
        <f t="shared" si="10"/>
        <v>0</v>
      </c>
      <c r="J74" s="539"/>
    </row>
    <row r="75" spans="2:10" ht="15">
      <c r="B75" s="24" t="s">
        <v>30</v>
      </c>
      <c r="C75" s="85">
        <v>0</v>
      </c>
      <c r="D75" s="25">
        <f>C75*D36</f>
        <v>0</v>
      </c>
      <c r="E75" s="25">
        <f t="shared" si="10"/>
        <v>0</v>
      </c>
      <c r="F75" s="25">
        <f t="shared" si="10"/>
        <v>0</v>
      </c>
      <c r="G75" s="25">
        <f t="shared" si="10"/>
        <v>0</v>
      </c>
      <c r="H75" s="25">
        <f t="shared" si="10"/>
        <v>0</v>
      </c>
      <c r="J75" s="539"/>
    </row>
    <row r="76" spans="2:10" ht="15">
      <c r="B76" s="26" t="s">
        <v>82</v>
      </c>
      <c r="C76" s="26"/>
      <c r="D76" s="28">
        <f t="shared" ref="D76:H76" si="11">SUM(D71:D75)</f>
        <v>0</v>
      </c>
      <c r="E76" s="28">
        <f t="shared" si="11"/>
        <v>0</v>
      </c>
      <c r="F76" s="28">
        <f t="shared" si="11"/>
        <v>0</v>
      </c>
      <c r="G76" s="28">
        <f t="shared" si="11"/>
        <v>0</v>
      </c>
      <c r="H76" s="28">
        <f t="shared" si="11"/>
        <v>0</v>
      </c>
      <c r="J76" s="539"/>
    </row>
    <row r="77" spans="2:10" ht="15">
      <c r="B77" s="18"/>
      <c r="C77" s="18"/>
      <c r="D77" s="18"/>
      <c r="E77" s="18"/>
      <c r="F77" s="18"/>
      <c r="G77" s="18"/>
      <c r="H77" s="18"/>
      <c r="J77" s="19"/>
    </row>
    <row r="78" spans="2:10" ht="15">
      <c r="B78" s="32" t="s">
        <v>244</v>
      </c>
      <c r="C78" s="32"/>
      <c r="D78" s="28">
        <f t="shared" ref="D78:H78" si="12">+D57+D68+D76</f>
        <v>0</v>
      </c>
      <c r="E78" s="28">
        <f t="shared" si="12"/>
        <v>0</v>
      </c>
      <c r="F78" s="28">
        <f t="shared" si="12"/>
        <v>0</v>
      </c>
      <c r="G78" s="28">
        <f t="shared" si="12"/>
        <v>0</v>
      </c>
      <c r="H78" s="28">
        <f t="shared" si="12"/>
        <v>0</v>
      </c>
      <c r="J78" s="539"/>
    </row>
    <row r="79" spans="2:10">
      <c r="B79"/>
      <c r="C79"/>
      <c r="D79"/>
      <c r="E79"/>
      <c r="F79"/>
      <c r="G79"/>
      <c r="H79"/>
      <c r="J79"/>
    </row>
  </sheetData>
  <sheetProtection algorithmName="SHA-512" hashValue="RzBWz6wSAYSC3PcwKABGXdn4nr7I1qbTaDb2IDEgVYISEKNJ3TPnlBFANAJ6NTmobikJKa9vQSmoVGB1mCfLbA==" saltValue="7xM/LuCK+nUaOvRfFfUKAA==" spinCount="100000" sheet="1" objects="1" scenarios="1"/>
  <mergeCells count="3">
    <mergeCell ref="C47:H47"/>
    <mergeCell ref="B42:B45"/>
    <mergeCell ref="D9:H9"/>
  </mergeCells>
  <conditionalFormatting sqref="B2:J2">
    <cfRule type="expression" dxfId="22" priority="3">
      <formula>School="Enter School Name Here"</formula>
    </cfRule>
  </conditionalFormatting>
  <conditionalFormatting sqref="J7">
    <cfRule type="notContainsBlanks" dxfId="21" priority="4">
      <formula>LEN(TRIM(J7))&gt;0</formula>
    </cfRule>
  </conditionalFormatting>
  <dataValidations count="2">
    <dataValidation type="custom" showInputMessage="1" showErrorMessage="1" errorTitle="FTE REQUIRED" error="There must be a corresponding FTE entered above for each salary entered." sqref="C71:C75 C60:C67 C51:C56" xr:uid="{00000000-0002-0000-0400-000000000000}">
      <formula1>SUM(D12:H12)&gt;0</formula1>
    </dataValidation>
    <dataValidation allowBlank="1" showInputMessage="1" sqref="C76" xr:uid="{00000000-0002-0000-0400-000001000000}"/>
  </dataValidations>
  <printOptions horizontalCentered="1"/>
  <pageMargins left="0.35" right="0.35" top="0.5" bottom="0.25" header="0.5" footer="0.3"/>
  <pageSetup scale="70" orientation="landscape" r:id="rId1"/>
  <rowBreaks count="1" manualBreakCount="1">
    <brk id="40" max="10" man="1"/>
  </rowBreaks>
  <colBreaks count="1" manualBreakCount="1">
    <brk id="17" min="1" max="41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>
    <tabColor rgb="FF003366"/>
  </sheetPr>
  <dimension ref="B1:L156"/>
  <sheetViews>
    <sheetView showGridLines="0" zoomScale="90" zoomScaleNormal="90" zoomScaleSheetLayoutView="100" workbookViewId="0">
      <selection activeCell="I13" sqref="I13"/>
    </sheetView>
  </sheetViews>
  <sheetFormatPr defaultColWidth="8.81640625" defaultRowHeight="15"/>
  <cols>
    <col min="1" max="1" width="3.7265625" style="134" customWidth="1"/>
    <col min="2" max="4" width="2.26953125" style="134" customWidth="1"/>
    <col min="5" max="5" width="51.1796875" style="1" customWidth="1"/>
    <col min="6" max="6" width="2.7265625" style="174" customWidth="1"/>
    <col min="7" max="7" width="16.54296875" style="174" customWidth="1"/>
    <col min="8" max="8" width="2.7265625" style="78" customWidth="1"/>
    <col min="9" max="9" width="16.54296875" style="78" customWidth="1"/>
    <col min="10" max="10" width="49.1796875" style="134" customWidth="1"/>
    <col min="11" max="16384" width="8.81640625" style="134"/>
  </cols>
  <sheetData>
    <row r="1" spans="2:12" ht="15.5" thickBot="1"/>
    <row r="2" spans="2:12" s="1" customFormat="1" ht="15.5" thickTop="1">
      <c r="B2" s="384" t="str">
        <f>IF(CONTROL!J5=0,Mssg1,UPPER(School))</f>
        <v>Please enter school name on tab - "1) School Information"</v>
      </c>
      <c r="C2" s="104"/>
      <c r="D2" s="104"/>
      <c r="E2" s="104"/>
      <c r="F2" s="104"/>
      <c r="G2" s="104"/>
      <c r="H2" s="104"/>
      <c r="I2" s="104"/>
      <c r="J2" s="105"/>
    </row>
    <row r="3" spans="2:12" s="1" customFormat="1">
      <c r="B3" s="385" t="s">
        <v>145</v>
      </c>
      <c r="C3" s="386"/>
      <c r="D3" s="386"/>
      <c r="E3" s="386"/>
      <c r="F3" s="386"/>
      <c r="G3" s="386"/>
      <c r="H3" s="386"/>
      <c r="I3" s="386"/>
      <c r="J3" s="387"/>
    </row>
    <row r="4" spans="2:12" s="1" customFormat="1">
      <c r="B4" s="385" t="str">
        <f>IF(PreOpenPd="",Mssg2,PreOpenPd)</f>
        <v>July 1, 2025 - June 30, 2026</v>
      </c>
      <c r="C4" s="386"/>
      <c r="D4" s="386"/>
      <c r="E4" s="386"/>
      <c r="F4" s="386"/>
      <c r="G4" s="386"/>
      <c r="H4" s="386"/>
      <c r="I4" s="386"/>
      <c r="J4" s="387"/>
    </row>
    <row r="5" spans="2:12" s="1" customFormat="1" ht="34.5" customHeight="1">
      <c r="B5" s="562" t="s">
        <v>550</v>
      </c>
      <c r="C5" s="434"/>
      <c r="D5" s="434"/>
      <c r="E5" s="434"/>
      <c r="F5" s="434"/>
      <c r="G5" s="434"/>
      <c r="H5" s="434"/>
      <c r="I5" s="434"/>
      <c r="J5" s="435"/>
    </row>
    <row r="6" spans="2:12" s="1" customFormat="1" ht="29.25" customHeight="1">
      <c r="B6" s="432"/>
      <c r="C6" s="433"/>
      <c r="D6" s="433"/>
      <c r="E6" s="433"/>
      <c r="F6" s="211"/>
      <c r="G6" s="211"/>
      <c r="H6" s="78"/>
      <c r="I6" s="78"/>
      <c r="J6" s="388" t="s">
        <v>105</v>
      </c>
      <c r="L6" s="48"/>
    </row>
    <row r="7" spans="2:12" s="1" customFormat="1">
      <c r="B7" s="212" t="s">
        <v>23</v>
      </c>
      <c r="C7" s="213"/>
      <c r="D7" s="213"/>
      <c r="E7" s="214"/>
      <c r="F7" s="215"/>
      <c r="G7" s="215"/>
      <c r="H7" s="217"/>
      <c r="I7" s="218">
        <f>I41</f>
        <v>0</v>
      </c>
      <c r="J7" s="563"/>
    </row>
    <row r="8" spans="2:12" s="1" customFormat="1">
      <c r="B8" s="210" t="s">
        <v>0</v>
      </c>
      <c r="C8" s="48"/>
      <c r="D8" s="48"/>
      <c r="F8" s="174"/>
      <c r="G8" s="174"/>
      <c r="H8" s="222"/>
      <c r="I8" s="223">
        <f>I130</f>
        <v>0</v>
      </c>
      <c r="J8" s="563"/>
    </row>
    <row r="9" spans="2:12" s="1" customFormat="1">
      <c r="B9" s="210" t="s">
        <v>22</v>
      </c>
      <c r="F9" s="306"/>
      <c r="G9" s="306"/>
      <c r="H9" s="78"/>
      <c r="I9" s="389">
        <f>I7-I8</f>
        <v>0</v>
      </c>
      <c r="J9" s="563"/>
    </row>
    <row r="10" spans="2:12" s="1" customFormat="1" ht="6" customHeight="1">
      <c r="B10" s="212"/>
      <c r="C10" s="213"/>
      <c r="D10" s="213"/>
      <c r="E10" s="214"/>
      <c r="F10" s="215"/>
      <c r="G10" s="215"/>
      <c r="H10" s="217"/>
      <c r="I10" s="222"/>
      <c r="J10" s="390"/>
    </row>
    <row r="11" spans="2:12" s="1" customFormat="1" ht="15" customHeight="1">
      <c r="B11" s="240"/>
      <c r="C11" s="214"/>
      <c r="D11" s="214"/>
      <c r="E11" s="564"/>
      <c r="F11" s="564"/>
      <c r="G11" s="215"/>
      <c r="H11" s="216"/>
      <c r="I11" s="1029" t="s">
        <v>142</v>
      </c>
      <c r="J11" s="390"/>
    </row>
    <row r="12" spans="2:12" s="239" customFormat="1">
      <c r="B12" s="565"/>
      <c r="C12" s="227"/>
      <c r="D12" s="227"/>
      <c r="E12" s="566"/>
      <c r="F12" s="566"/>
      <c r="G12" s="228"/>
      <c r="H12" s="229"/>
      <c r="I12" s="1029"/>
      <c r="J12" s="390"/>
    </row>
    <row r="13" spans="2:12" s="239" customFormat="1" ht="6.75" customHeight="1">
      <c r="B13" s="233"/>
      <c r="C13" s="1"/>
      <c r="D13" s="1"/>
      <c r="E13" s="436"/>
      <c r="F13" s="437"/>
      <c r="G13" s="306"/>
      <c r="H13" s="78"/>
      <c r="I13" s="438"/>
      <c r="J13" s="390"/>
    </row>
    <row r="14" spans="2:12" s="220" customFormat="1">
      <c r="B14" s="245" t="s">
        <v>24</v>
      </c>
      <c r="C14" s="246"/>
      <c r="D14" s="246"/>
      <c r="F14" s="172"/>
      <c r="G14" s="172"/>
      <c r="H14" s="247"/>
      <c r="I14" s="247"/>
      <c r="J14" s="390"/>
    </row>
    <row r="15" spans="2:12" s="220" customFormat="1">
      <c r="B15" s="245"/>
      <c r="C15" s="246" t="s">
        <v>25</v>
      </c>
      <c r="D15" s="246"/>
      <c r="F15" s="172"/>
      <c r="G15" s="172"/>
      <c r="H15" s="247"/>
      <c r="I15" s="247"/>
      <c r="J15" s="390"/>
    </row>
    <row r="16" spans="2:12" s="220" customFormat="1">
      <c r="B16" s="248"/>
      <c r="C16" s="134"/>
      <c r="D16" s="246" t="s">
        <v>27</v>
      </c>
      <c r="F16" s="391"/>
      <c r="G16" s="391"/>
      <c r="H16" s="392"/>
      <c r="I16" s="393"/>
      <c r="J16" s="390"/>
    </row>
    <row r="17" spans="2:10" s="220" customFormat="1">
      <c r="B17" s="248"/>
      <c r="C17" s="134"/>
      <c r="D17" s="134"/>
      <c r="E17" s="71" t="s">
        <v>28</v>
      </c>
      <c r="F17" s="394"/>
      <c r="G17" s="394"/>
      <c r="H17" s="392"/>
      <c r="I17" s="395">
        <f>'5) Pre-OP Cash Flow 1-Year'!U17</f>
        <v>0</v>
      </c>
      <c r="J17" s="563"/>
    </row>
    <row r="18" spans="2:10" s="220" customFormat="1">
      <c r="B18" s="248"/>
      <c r="C18" s="134"/>
      <c r="D18" s="134"/>
      <c r="E18" s="71" t="s">
        <v>29</v>
      </c>
      <c r="F18" s="394"/>
      <c r="G18" s="394"/>
      <c r="H18" s="392"/>
      <c r="I18" s="395">
        <f>'5) Pre-OP Cash Flow 1-Year'!U18</f>
        <v>0</v>
      </c>
      <c r="J18" s="563"/>
    </row>
    <row r="19" spans="2:10" s="220" customFormat="1">
      <c r="B19" s="248"/>
      <c r="C19" s="134"/>
      <c r="D19" s="134"/>
      <c r="E19" s="71" t="s">
        <v>30</v>
      </c>
      <c r="F19" s="394"/>
      <c r="G19" s="394"/>
      <c r="H19" s="392"/>
      <c r="I19" s="395">
        <f>'5) Pre-OP Cash Flow 1-Year'!U19</f>
        <v>0</v>
      </c>
      <c r="J19" s="563"/>
    </row>
    <row r="20" spans="2:10" s="220" customFormat="1">
      <c r="B20" s="248"/>
      <c r="C20" s="134"/>
      <c r="D20" s="262" t="s">
        <v>30</v>
      </c>
      <c r="F20" s="391"/>
      <c r="G20" s="391"/>
      <c r="H20" s="392"/>
      <c r="I20" s="395">
        <f>'5) Pre-OP Cash Flow 1-Year'!U20</f>
        <v>0</v>
      </c>
      <c r="J20" s="563"/>
    </row>
    <row r="21" spans="2:10" s="220" customFormat="1">
      <c r="B21" s="248"/>
      <c r="C21" s="134" t="s">
        <v>31</v>
      </c>
      <c r="D21" s="249"/>
      <c r="F21" s="391"/>
      <c r="G21" s="391"/>
      <c r="H21" s="392"/>
      <c r="I21" s="395">
        <f>SUM(I16:I20)</f>
        <v>0</v>
      </c>
      <c r="J21" s="563"/>
    </row>
    <row r="22" spans="2:10" s="220" customFormat="1">
      <c r="B22" s="248"/>
      <c r="C22" s="134"/>
      <c r="D22" s="134"/>
      <c r="E22" s="141"/>
      <c r="F22" s="136"/>
      <c r="G22" s="136"/>
      <c r="H22" s="247"/>
      <c r="I22" s="396"/>
      <c r="J22" s="390"/>
    </row>
    <row r="23" spans="2:10" s="220" customFormat="1">
      <c r="B23" s="245"/>
      <c r="C23" s="48" t="s">
        <v>32</v>
      </c>
      <c r="D23" s="246"/>
      <c r="E23" s="141"/>
      <c r="F23" s="136"/>
      <c r="G23" s="136"/>
      <c r="H23" s="247"/>
      <c r="I23" s="397"/>
      <c r="J23" s="390"/>
    </row>
    <row r="24" spans="2:10" s="220" customFormat="1">
      <c r="B24" s="248"/>
      <c r="C24" s="134"/>
      <c r="D24" s="246" t="s">
        <v>27</v>
      </c>
      <c r="F24" s="172"/>
      <c r="G24" s="172"/>
      <c r="H24" s="247"/>
      <c r="I24" s="398"/>
      <c r="J24" s="390"/>
    </row>
    <row r="25" spans="2:10" s="220" customFormat="1">
      <c r="B25" s="248"/>
      <c r="C25" s="134"/>
      <c r="D25" s="134"/>
      <c r="E25" s="71" t="s">
        <v>37</v>
      </c>
      <c r="F25" s="171"/>
      <c r="G25" s="171"/>
      <c r="H25" s="247"/>
      <c r="I25" s="395">
        <f>'5) Pre-OP Cash Flow 1-Year'!U25</f>
        <v>0</v>
      </c>
      <c r="J25" s="563"/>
    </row>
    <row r="26" spans="2:10" s="220" customFormat="1">
      <c r="B26" s="248"/>
      <c r="C26" s="134"/>
      <c r="D26" s="134"/>
      <c r="E26" s="71" t="s">
        <v>30</v>
      </c>
      <c r="F26" s="171"/>
      <c r="G26" s="171"/>
      <c r="H26" s="247"/>
      <c r="I26" s="395">
        <f>'5) Pre-OP Cash Flow 1-Year'!U26</f>
        <v>0</v>
      </c>
      <c r="J26" s="563"/>
    </row>
    <row r="27" spans="2:10" s="220" customFormat="1">
      <c r="B27" s="248"/>
      <c r="C27" s="134"/>
      <c r="D27" s="262" t="s">
        <v>38</v>
      </c>
      <c r="F27" s="172"/>
      <c r="G27" s="172"/>
      <c r="H27" s="247"/>
      <c r="I27" s="395">
        <f>'5) Pre-OP Cash Flow 1-Year'!U27</f>
        <v>0</v>
      </c>
      <c r="J27" s="563"/>
    </row>
    <row r="28" spans="2:10" s="220" customFormat="1">
      <c r="B28" s="248"/>
      <c r="C28" s="134" t="s">
        <v>39</v>
      </c>
      <c r="D28" s="249"/>
      <c r="F28" s="172"/>
      <c r="G28" s="172"/>
      <c r="H28" s="247"/>
      <c r="I28" s="664">
        <f>SUM(I24:I27)</f>
        <v>0</v>
      </c>
      <c r="J28" s="563"/>
    </row>
    <row r="29" spans="2:10" s="220" customFormat="1">
      <c r="B29" s="248"/>
      <c r="C29" s="134"/>
      <c r="D29" s="134"/>
      <c r="E29" s="141"/>
      <c r="F29" s="136"/>
      <c r="G29" s="136"/>
      <c r="H29" s="247"/>
      <c r="I29" s="396"/>
      <c r="J29" s="390"/>
    </row>
    <row r="30" spans="2:10" s="220" customFormat="1">
      <c r="B30" s="245"/>
      <c r="C30" s="246" t="s">
        <v>40</v>
      </c>
      <c r="D30" s="246"/>
      <c r="E30" s="141"/>
      <c r="F30" s="136"/>
      <c r="G30" s="136"/>
      <c r="H30" s="247"/>
      <c r="I30" s="398"/>
      <c r="J30" s="390"/>
    </row>
    <row r="31" spans="2:10" s="220" customFormat="1">
      <c r="B31" s="248"/>
      <c r="C31" s="134"/>
      <c r="D31" s="249" t="s">
        <v>41</v>
      </c>
      <c r="F31" s="172"/>
      <c r="G31" s="172"/>
      <c r="H31" s="247"/>
      <c r="I31" s="395">
        <f>'5) Pre-OP Cash Flow 1-Year'!U31</f>
        <v>0</v>
      </c>
      <c r="J31" s="563"/>
    </row>
    <row r="32" spans="2:10" s="220" customFormat="1">
      <c r="B32" s="248"/>
      <c r="C32" s="134"/>
      <c r="D32" s="249" t="s">
        <v>42</v>
      </c>
      <c r="F32" s="172"/>
      <c r="G32" s="172"/>
      <c r="H32" s="247"/>
      <c r="I32" s="395">
        <f>'5) Pre-OP Cash Flow 1-Year'!U32</f>
        <v>0</v>
      </c>
      <c r="J32" s="563"/>
    </row>
    <row r="33" spans="2:10" s="220" customFormat="1">
      <c r="B33" s="248"/>
      <c r="C33" s="134"/>
      <c r="D33" s="249" t="s">
        <v>43</v>
      </c>
      <c r="F33" s="172"/>
      <c r="G33" s="172"/>
      <c r="H33" s="247"/>
      <c r="I33" s="395">
        <f>'5) Pre-OP Cash Flow 1-Year'!U33</f>
        <v>0</v>
      </c>
      <c r="J33" s="563"/>
    </row>
    <row r="34" spans="2:10" s="220" customFormat="1">
      <c r="B34" s="248"/>
      <c r="C34" s="134"/>
      <c r="D34" s="249" t="s">
        <v>44</v>
      </c>
      <c r="F34" s="172"/>
      <c r="G34" s="172"/>
      <c r="H34" s="247"/>
      <c r="I34" s="395">
        <f>'5) Pre-OP Cash Flow 1-Year'!U34</f>
        <v>0</v>
      </c>
      <c r="J34" s="563"/>
    </row>
    <row r="35" spans="2:10" s="220" customFormat="1">
      <c r="B35" s="248"/>
      <c r="C35" s="134"/>
      <c r="D35" s="249" t="s">
        <v>45</v>
      </c>
      <c r="F35" s="172"/>
      <c r="G35" s="172"/>
      <c r="H35" s="247"/>
      <c r="I35" s="395">
        <f>'5) Pre-OP Cash Flow 1-Year'!U35</f>
        <v>0</v>
      </c>
      <c r="J35" s="563"/>
    </row>
    <row r="36" spans="2:10" s="220" customFormat="1">
      <c r="B36" s="248"/>
      <c r="C36" s="134"/>
      <c r="D36" s="249" t="s">
        <v>46</v>
      </c>
      <c r="F36" s="172"/>
      <c r="G36" s="172"/>
      <c r="H36" s="247"/>
      <c r="I36" s="395">
        <f>'5) Pre-OP Cash Flow 1-Year'!U36</f>
        <v>0</v>
      </c>
      <c r="J36" s="563"/>
    </row>
    <row r="37" spans="2:10" s="220" customFormat="1">
      <c r="B37" s="248"/>
      <c r="C37" s="134"/>
      <c r="D37" s="249" t="s">
        <v>47</v>
      </c>
      <c r="F37" s="172"/>
      <c r="G37" s="172"/>
      <c r="H37" s="247"/>
      <c r="I37" s="395">
        <f>'5) Pre-OP Cash Flow 1-Year'!U37</f>
        <v>0</v>
      </c>
      <c r="J37" s="563"/>
    </row>
    <row r="38" spans="2:10" s="220" customFormat="1">
      <c r="B38" s="248"/>
      <c r="C38" s="134"/>
      <c r="D38" s="249" t="s">
        <v>48</v>
      </c>
      <c r="F38" s="172"/>
      <c r="G38" s="172"/>
      <c r="H38" s="247"/>
      <c r="I38" s="395">
        <f>'5) Pre-OP Cash Flow 1-Year'!U38</f>
        <v>0</v>
      </c>
      <c r="J38" s="563"/>
    </row>
    <row r="39" spans="2:10" s="220" customFormat="1">
      <c r="B39" s="248"/>
      <c r="C39" s="134" t="s">
        <v>49</v>
      </c>
      <c r="D39" s="249"/>
      <c r="F39" s="172"/>
      <c r="G39" s="172"/>
      <c r="H39" s="247"/>
      <c r="I39" s="664">
        <f>SUM(I31:I38)</f>
        <v>0</v>
      </c>
      <c r="J39" s="563"/>
    </row>
    <row r="40" spans="2:10" s="220" customFormat="1">
      <c r="B40" s="248"/>
      <c r="C40" s="134"/>
      <c r="D40" s="249"/>
      <c r="F40" s="172"/>
      <c r="G40" s="172"/>
      <c r="H40" s="247"/>
      <c r="I40" s="398"/>
      <c r="J40" s="390"/>
    </row>
    <row r="41" spans="2:10" s="220" customFormat="1" ht="18.5" thickBot="1">
      <c r="B41" s="267" t="s">
        <v>50</v>
      </c>
      <c r="C41" s="268"/>
      <c r="D41" s="268"/>
      <c r="E41" s="269"/>
      <c r="F41" s="270"/>
      <c r="G41" s="270"/>
      <c r="H41" s="328"/>
      <c r="I41" s="399">
        <f>I39+I28+I21</f>
        <v>0</v>
      </c>
      <c r="J41" s="567"/>
    </row>
    <row r="42" spans="2:10" s="220" customFormat="1" ht="15" customHeight="1" thickTop="1">
      <c r="B42" s="400"/>
      <c r="C42" s="275"/>
      <c r="D42" s="275"/>
      <c r="E42" s="276"/>
      <c r="F42" s="277"/>
      <c r="G42" s="277"/>
      <c r="H42" s="278"/>
      <c r="I42" s="401"/>
      <c r="J42" s="568"/>
    </row>
    <row r="43" spans="2:10" s="220" customFormat="1">
      <c r="B43" s="245" t="s">
        <v>51</v>
      </c>
      <c r="C43" s="246"/>
      <c r="D43" s="246"/>
      <c r="F43" s="172"/>
      <c r="G43" s="172"/>
      <c r="H43" s="247"/>
      <c r="I43" s="397"/>
      <c r="J43" s="390"/>
    </row>
    <row r="44" spans="2:10" s="220" customFormat="1" ht="30" customHeight="1">
      <c r="B44" s="248"/>
      <c r="C44" s="669" t="s">
        <v>78</v>
      </c>
      <c r="D44" s="134"/>
      <c r="G44" s="129" t="s">
        <v>292</v>
      </c>
      <c r="H44" s="247"/>
      <c r="I44" s="397"/>
      <c r="J44" s="390"/>
    </row>
    <row r="45" spans="2:10" s="220" customFormat="1">
      <c r="B45" s="248"/>
      <c r="D45" s="166" t="s">
        <v>135</v>
      </c>
      <c r="E45" s="71"/>
      <c r="F45" s="71"/>
      <c r="G45" s="402">
        <f>'5) Pre-OP Cash Flow 1-Year'!G45</f>
        <v>0</v>
      </c>
      <c r="H45" s="247"/>
      <c r="I45" s="395">
        <f>'5) Pre-OP Cash Flow 1-Year'!U45</f>
        <v>0</v>
      </c>
      <c r="J45" s="563"/>
    </row>
    <row r="46" spans="2:10" s="220" customFormat="1">
      <c r="B46" s="248"/>
      <c r="D46" s="166" t="s">
        <v>136</v>
      </c>
      <c r="E46" s="71"/>
      <c r="F46" s="71"/>
      <c r="G46" s="402">
        <f>'5) Pre-OP Cash Flow 1-Year'!G46</f>
        <v>0</v>
      </c>
      <c r="H46" s="247"/>
      <c r="I46" s="395">
        <f>'5) Pre-OP Cash Flow 1-Year'!U46</f>
        <v>0</v>
      </c>
      <c r="J46" s="563"/>
    </row>
    <row r="47" spans="2:10" s="220" customFormat="1">
      <c r="B47" s="248"/>
      <c r="D47" s="166" t="s">
        <v>137</v>
      </c>
      <c r="E47" s="71"/>
      <c r="F47" s="71"/>
      <c r="G47" s="402">
        <f>'5) Pre-OP Cash Flow 1-Year'!G47</f>
        <v>0</v>
      </c>
      <c r="H47" s="247"/>
      <c r="I47" s="395">
        <f>'5) Pre-OP Cash Flow 1-Year'!U47</f>
        <v>0</v>
      </c>
      <c r="J47" s="563"/>
    </row>
    <row r="48" spans="2:10" s="220" customFormat="1">
      <c r="B48" s="248"/>
      <c r="D48" s="166" t="s">
        <v>106</v>
      </c>
      <c r="E48" s="71"/>
      <c r="F48" s="71"/>
      <c r="G48" s="402">
        <f>'5) Pre-OP Cash Flow 1-Year'!G48</f>
        <v>0</v>
      </c>
      <c r="H48" s="247"/>
      <c r="I48" s="395">
        <f>'5) Pre-OP Cash Flow 1-Year'!U48</f>
        <v>0</v>
      </c>
      <c r="J48" s="563"/>
    </row>
    <row r="49" spans="2:10" s="220" customFormat="1">
      <c r="B49" s="248"/>
      <c r="D49" s="166" t="s">
        <v>107</v>
      </c>
      <c r="E49" s="71"/>
      <c r="F49" s="71"/>
      <c r="G49" s="402">
        <f>'5) Pre-OP Cash Flow 1-Year'!G49</f>
        <v>0</v>
      </c>
      <c r="H49" s="247"/>
      <c r="I49" s="395">
        <f>'5) Pre-OP Cash Flow 1-Year'!U49</f>
        <v>0</v>
      </c>
      <c r="J49" s="563"/>
    </row>
    <row r="50" spans="2:10" s="220" customFormat="1">
      <c r="B50" s="248"/>
      <c r="D50" s="166" t="s">
        <v>138</v>
      </c>
      <c r="E50" s="71"/>
      <c r="F50" s="71"/>
      <c r="G50" s="402">
        <f>'5) Pre-OP Cash Flow 1-Year'!G50</f>
        <v>0</v>
      </c>
      <c r="H50" s="247"/>
      <c r="I50" s="395">
        <f>'5) Pre-OP Cash Flow 1-Year'!U50</f>
        <v>0</v>
      </c>
      <c r="J50" s="563"/>
    </row>
    <row r="51" spans="2:10" s="220" customFormat="1">
      <c r="B51" s="248"/>
      <c r="C51" s="169" t="s">
        <v>77</v>
      </c>
      <c r="E51" s="71"/>
      <c r="F51" s="71"/>
      <c r="G51" s="949">
        <f>SUM(G45:G50)</f>
        <v>0</v>
      </c>
      <c r="H51" s="247"/>
      <c r="I51" s="395">
        <f>SUM(I45:I50)</f>
        <v>0</v>
      </c>
      <c r="J51" s="563"/>
    </row>
    <row r="52" spans="2:10" s="220" customFormat="1">
      <c r="B52" s="248"/>
      <c r="D52" s="71"/>
      <c r="E52" s="71"/>
      <c r="F52" s="71"/>
      <c r="G52" s="331"/>
      <c r="H52" s="247"/>
      <c r="I52" s="397"/>
      <c r="J52" s="390"/>
    </row>
    <row r="53" spans="2:10" s="220" customFormat="1">
      <c r="B53" s="248"/>
      <c r="C53" s="281" t="s">
        <v>79</v>
      </c>
      <c r="D53" s="134"/>
      <c r="G53" s="332"/>
      <c r="H53" s="247"/>
      <c r="I53" s="397"/>
      <c r="J53" s="390"/>
    </row>
    <row r="54" spans="2:10" s="220" customFormat="1">
      <c r="B54" s="248"/>
      <c r="D54" s="166" t="s">
        <v>52</v>
      </c>
      <c r="E54" s="71"/>
      <c r="F54" s="71"/>
      <c r="G54" s="402">
        <f>'5) Pre-OP Cash Flow 1-Year'!G54</f>
        <v>0</v>
      </c>
      <c r="H54" s="403"/>
      <c r="I54" s="395">
        <f>'5) Pre-OP Cash Flow 1-Year'!U54</f>
        <v>0</v>
      </c>
      <c r="J54" s="563"/>
    </row>
    <row r="55" spans="2:10" s="220" customFormat="1">
      <c r="B55" s="248"/>
      <c r="D55" s="166" t="s">
        <v>53</v>
      </c>
      <c r="E55" s="71"/>
      <c r="F55" s="71"/>
      <c r="G55" s="402">
        <f>'5) Pre-OP Cash Flow 1-Year'!G55</f>
        <v>0</v>
      </c>
      <c r="H55" s="403"/>
      <c r="I55" s="395">
        <f>'5) Pre-OP Cash Flow 1-Year'!U55</f>
        <v>0</v>
      </c>
      <c r="J55" s="563"/>
    </row>
    <row r="56" spans="2:10" s="220" customFormat="1">
      <c r="B56" s="248"/>
      <c r="D56" s="166" t="s">
        <v>10</v>
      </c>
      <c r="E56" s="71"/>
      <c r="F56" s="71"/>
      <c r="G56" s="402">
        <f>'5) Pre-OP Cash Flow 1-Year'!G56</f>
        <v>0</v>
      </c>
      <c r="H56" s="403"/>
      <c r="I56" s="395">
        <f>'5) Pre-OP Cash Flow 1-Year'!U56</f>
        <v>0</v>
      </c>
      <c r="J56" s="563"/>
    </row>
    <row r="57" spans="2:10" s="220" customFormat="1">
      <c r="B57" s="248"/>
      <c r="D57" s="166" t="s">
        <v>11</v>
      </c>
      <c r="E57" s="71"/>
      <c r="F57" s="71"/>
      <c r="G57" s="402">
        <f>'5) Pre-OP Cash Flow 1-Year'!G57</f>
        <v>0</v>
      </c>
      <c r="H57" s="403"/>
      <c r="I57" s="395">
        <f>'5) Pre-OP Cash Flow 1-Year'!U57</f>
        <v>0</v>
      </c>
      <c r="J57" s="563"/>
    </row>
    <row r="58" spans="2:10" s="220" customFormat="1">
      <c r="B58" s="248"/>
      <c r="D58" s="166" t="s">
        <v>12</v>
      </c>
      <c r="E58" s="71"/>
      <c r="F58" s="71"/>
      <c r="G58" s="402">
        <f>'5) Pre-OP Cash Flow 1-Year'!G58</f>
        <v>0</v>
      </c>
      <c r="H58" s="403"/>
      <c r="I58" s="395">
        <f>'5) Pre-OP Cash Flow 1-Year'!U58</f>
        <v>0</v>
      </c>
      <c r="J58" s="563"/>
    </row>
    <row r="59" spans="2:10" s="220" customFormat="1">
      <c r="B59" s="248"/>
      <c r="D59" s="166" t="s">
        <v>13</v>
      </c>
      <c r="E59" s="71"/>
      <c r="F59" s="71"/>
      <c r="G59" s="402">
        <f>'5) Pre-OP Cash Flow 1-Year'!G59</f>
        <v>0</v>
      </c>
      <c r="H59" s="403"/>
      <c r="I59" s="395">
        <f>'5) Pre-OP Cash Flow 1-Year'!U59</f>
        <v>0</v>
      </c>
      <c r="J59" s="563"/>
    </row>
    <row r="60" spans="2:10" s="220" customFormat="1">
      <c r="B60" s="248"/>
      <c r="D60" s="166" t="s">
        <v>75</v>
      </c>
      <c r="E60" s="71"/>
      <c r="F60" s="71"/>
      <c r="G60" s="402">
        <f>'5) Pre-OP Cash Flow 1-Year'!G60</f>
        <v>0</v>
      </c>
      <c r="H60" s="403"/>
      <c r="I60" s="395">
        <f>'5) Pre-OP Cash Flow 1-Year'!U60</f>
        <v>0</v>
      </c>
      <c r="J60" s="563"/>
    </row>
    <row r="61" spans="2:10" s="220" customFormat="1">
      <c r="B61" s="248"/>
      <c r="D61" s="169" t="s">
        <v>30</v>
      </c>
      <c r="E61" s="71"/>
      <c r="F61" s="71"/>
      <c r="G61" s="402">
        <f>'5) Pre-OP Cash Flow 1-Year'!G61</f>
        <v>0</v>
      </c>
      <c r="H61" s="403"/>
      <c r="I61" s="395">
        <f>'5) Pre-OP Cash Flow 1-Year'!U61</f>
        <v>0</v>
      </c>
      <c r="J61" s="563"/>
    </row>
    <row r="62" spans="2:10" s="220" customFormat="1">
      <c r="B62" s="248"/>
      <c r="C62" s="169" t="s">
        <v>80</v>
      </c>
      <c r="E62" s="71"/>
      <c r="F62" s="71"/>
      <c r="G62" s="949">
        <f>SUM(G54:G61)</f>
        <v>0</v>
      </c>
      <c r="H62" s="403"/>
      <c r="I62" s="664">
        <f>SUM(I54:I61)</f>
        <v>0</v>
      </c>
      <c r="J62" s="563"/>
    </row>
    <row r="63" spans="2:10" s="220" customFormat="1">
      <c r="B63" s="248"/>
      <c r="D63" s="71"/>
      <c r="E63" s="71"/>
      <c r="F63" s="71"/>
      <c r="G63" s="331"/>
      <c r="H63" s="247"/>
      <c r="I63" s="397"/>
      <c r="J63" s="390"/>
    </row>
    <row r="64" spans="2:10" s="220" customFormat="1">
      <c r="B64" s="248"/>
      <c r="C64" s="281" t="s">
        <v>81</v>
      </c>
      <c r="D64" s="134"/>
      <c r="G64" s="334"/>
      <c r="H64" s="247"/>
      <c r="I64" s="397"/>
      <c r="J64" s="390"/>
    </row>
    <row r="65" spans="2:10" s="220" customFormat="1">
      <c r="B65" s="248"/>
      <c r="D65" s="166" t="s">
        <v>108</v>
      </c>
      <c r="E65" s="71"/>
      <c r="F65" s="71"/>
      <c r="G65" s="402">
        <f>'5) Pre-OP Cash Flow 1-Year'!G65</f>
        <v>0</v>
      </c>
      <c r="H65" s="247"/>
      <c r="I65" s="395">
        <f>'5) Pre-OP Cash Flow 1-Year'!U65</f>
        <v>0</v>
      </c>
      <c r="J65" s="563"/>
    </row>
    <row r="66" spans="2:10" s="220" customFormat="1">
      <c r="B66" s="248"/>
      <c r="D66" s="166" t="s">
        <v>109</v>
      </c>
      <c r="E66" s="71"/>
      <c r="F66" s="71"/>
      <c r="G66" s="402">
        <f>'5) Pre-OP Cash Flow 1-Year'!G66</f>
        <v>0</v>
      </c>
      <c r="H66" s="247"/>
      <c r="I66" s="395">
        <f>'5) Pre-OP Cash Flow 1-Year'!U66</f>
        <v>0</v>
      </c>
      <c r="J66" s="563"/>
    </row>
    <row r="67" spans="2:10" s="220" customFormat="1">
      <c r="B67" s="248"/>
      <c r="D67" s="166" t="s">
        <v>110</v>
      </c>
      <c r="E67" s="71"/>
      <c r="F67" s="71"/>
      <c r="G67" s="402">
        <f>'5) Pre-OP Cash Flow 1-Year'!G67</f>
        <v>0</v>
      </c>
      <c r="H67" s="247"/>
      <c r="I67" s="395">
        <f>'5) Pre-OP Cash Flow 1-Year'!U67</f>
        <v>0</v>
      </c>
      <c r="J67" s="563"/>
    </row>
    <row r="68" spans="2:10" s="220" customFormat="1">
      <c r="B68" s="248"/>
      <c r="D68" s="166" t="s">
        <v>7</v>
      </c>
      <c r="E68" s="71"/>
      <c r="F68" s="71"/>
      <c r="G68" s="402">
        <f>'5) Pre-OP Cash Flow 1-Year'!G68</f>
        <v>0</v>
      </c>
      <c r="H68" s="247"/>
      <c r="I68" s="395">
        <f>'5) Pre-OP Cash Flow 1-Year'!U68</f>
        <v>0</v>
      </c>
      <c r="J68" s="563"/>
    </row>
    <row r="69" spans="2:10" s="220" customFormat="1">
      <c r="B69" s="248"/>
      <c r="D69" s="166" t="s">
        <v>30</v>
      </c>
      <c r="E69" s="71"/>
      <c r="F69" s="71"/>
      <c r="G69" s="402">
        <f>'5) Pre-OP Cash Flow 1-Year'!G69</f>
        <v>0</v>
      </c>
      <c r="H69" s="247"/>
      <c r="I69" s="395">
        <f>'5) Pre-OP Cash Flow 1-Year'!U69</f>
        <v>0</v>
      </c>
      <c r="J69" s="563"/>
    </row>
    <row r="70" spans="2:10" s="220" customFormat="1">
      <c r="B70" s="248"/>
      <c r="C70" s="169" t="s">
        <v>82</v>
      </c>
      <c r="E70" s="71"/>
      <c r="F70" s="71"/>
      <c r="G70" s="167">
        <f>SUM(G65:G69)</f>
        <v>0</v>
      </c>
      <c r="H70" s="247"/>
      <c r="I70" s="664">
        <f>SUM(I65:I69)</f>
        <v>0</v>
      </c>
      <c r="J70" s="563"/>
    </row>
    <row r="71" spans="2:10" s="220" customFormat="1">
      <c r="B71" s="248"/>
      <c r="D71" s="71"/>
      <c r="E71" s="71"/>
      <c r="F71" s="71"/>
      <c r="G71" s="171"/>
      <c r="H71" s="247"/>
      <c r="I71" s="397"/>
      <c r="J71" s="390"/>
    </row>
    <row r="72" spans="2:10" s="220" customFormat="1" ht="18">
      <c r="B72" s="248"/>
      <c r="C72" s="175" t="s">
        <v>83</v>
      </c>
      <c r="D72" s="134"/>
      <c r="E72" s="134"/>
      <c r="F72" s="134"/>
      <c r="G72" s="950">
        <f>G51+G62+G70</f>
        <v>0</v>
      </c>
      <c r="H72" s="247"/>
      <c r="I72" s="413">
        <f>I51+I62+I70</f>
        <v>0</v>
      </c>
      <c r="J72" s="563"/>
    </row>
    <row r="73" spans="2:10" s="220" customFormat="1">
      <c r="B73" s="248"/>
      <c r="D73" s="71"/>
      <c r="E73" s="71"/>
      <c r="F73" s="71"/>
      <c r="G73" s="171"/>
      <c r="H73" s="247"/>
      <c r="I73" s="397"/>
      <c r="J73" s="390"/>
    </row>
    <row r="74" spans="2:10" s="220" customFormat="1">
      <c r="B74" s="248"/>
      <c r="C74" s="281" t="s">
        <v>84</v>
      </c>
      <c r="D74" s="134"/>
      <c r="E74" s="134"/>
      <c r="F74" s="134"/>
      <c r="G74" s="174"/>
      <c r="H74" s="247"/>
      <c r="I74" s="397"/>
      <c r="J74" s="390"/>
    </row>
    <row r="75" spans="2:10" s="220" customFormat="1">
      <c r="B75" s="248"/>
      <c r="D75" s="166" t="s">
        <v>14</v>
      </c>
      <c r="E75" s="134"/>
      <c r="F75" s="134"/>
      <c r="G75" s="174"/>
      <c r="H75" s="247"/>
      <c r="I75" s="395">
        <f>'5) Pre-OP Cash Flow 1-Year'!U75</f>
        <v>0</v>
      </c>
      <c r="J75" s="563"/>
    </row>
    <row r="76" spans="2:10" s="220" customFormat="1">
      <c r="B76" s="248"/>
      <c r="D76" s="71" t="s">
        <v>71</v>
      </c>
      <c r="E76" s="134"/>
      <c r="F76" s="134"/>
      <c r="G76" s="174"/>
      <c r="H76" s="247"/>
      <c r="I76" s="395">
        <f>'5) Pre-OP Cash Flow 1-Year'!U76</f>
        <v>0</v>
      </c>
      <c r="J76" s="563"/>
    </row>
    <row r="77" spans="2:10" s="220" customFormat="1">
      <c r="B77" s="248"/>
      <c r="D77" s="166" t="s">
        <v>60</v>
      </c>
      <c r="E77" s="134"/>
      <c r="F77" s="134"/>
      <c r="G77" s="174"/>
      <c r="H77" s="247"/>
      <c r="I77" s="395">
        <f>'5) Pre-OP Cash Flow 1-Year'!U77</f>
        <v>0</v>
      </c>
      <c r="J77" s="563"/>
    </row>
    <row r="78" spans="2:10" s="220" customFormat="1">
      <c r="B78" s="248"/>
      <c r="C78" s="169" t="s">
        <v>85</v>
      </c>
      <c r="D78" s="134"/>
      <c r="E78" s="134"/>
      <c r="F78" s="134"/>
      <c r="G78" s="174"/>
      <c r="H78" s="247"/>
      <c r="I78" s="664">
        <f>SUM(I75:I77)</f>
        <v>0</v>
      </c>
      <c r="J78" s="563"/>
    </row>
    <row r="79" spans="2:10" s="220" customFormat="1">
      <c r="B79" s="248"/>
      <c r="D79" s="71"/>
      <c r="E79" s="71"/>
      <c r="F79" s="71"/>
      <c r="G79" s="171"/>
      <c r="H79" s="247"/>
      <c r="I79" s="397"/>
      <c r="J79" s="390"/>
    </row>
    <row r="80" spans="2:10" s="220" customFormat="1" ht="18">
      <c r="B80" s="248"/>
      <c r="C80" s="175" t="s">
        <v>86</v>
      </c>
      <c r="D80" s="134"/>
      <c r="E80" s="134"/>
      <c r="F80" s="134"/>
      <c r="G80" s="950">
        <f>G72</f>
        <v>0</v>
      </c>
      <c r="H80" s="247"/>
      <c r="I80" s="413">
        <f>I72+I78</f>
        <v>0</v>
      </c>
      <c r="J80" s="563"/>
    </row>
    <row r="81" spans="2:10" s="220" customFormat="1">
      <c r="B81" s="248"/>
      <c r="E81" s="71"/>
      <c r="F81" s="71"/>
      <c r="G81" s="171"/>
      <c r="H81" s="247"/>
      <c r="I81" s="397"/>
      <c r="J81" s="390"/>
    </row>
    <row r="82" spans="2:10" s="220" customFormat="1">
      <c r="B82" s="248"/>
      <c r="C82" s="281" t="s">
        <v>87</v>
      </c>
      <c r="E82" s="71"/>
      <c r="F82" s="71"/>
      <c r="G82" s="171"/>
      <c r="H82" s="247"/>
      <c r="I82" s="397"/>
      <c r="J82" s="390"/>
    </row>
    <row r="83" spans="2:10" s="220" customFormat="1">
      <c r="B83" s="248"/>
      <c r="D83" s="134" t="s">
        <v>67</v>
      </c>
      <c r="E83" s="71"/>
      <c r="F83" s="71"/>
      <c r="G83" s="171"/>
      <c r="H83" s="247"/>
      <c r="I83" s="395">
        <f>'5) Pre-OP Cash Flow 1-Year'!U83</f>
        <v>0</v>
      </c>
      <c r="J83" s="563"/>
    </row>
    <row r="84" spans="2:10" s="220" customFormat="1">
      <c r="B84" s="248"/>
      <c r="D84" s="166" t="s">
        <v>5</v>
      </c>
      <c r="E84" s="71"/>
      <c r="F84" s="71"/>
      <c r="G84" s="171"/>
      <c r="H84" s="247"/>
      <c r="I84" s="395">
        <f>'5) Pre-OP Cash Flow 1-Year'!U84</f>
        <v>0</v>
      </c>
      <c r="J84" s="563"/>
    </row>
    <row r="85" spans="2:10" s="220" customFormat="1">
      <c r="B85" s="248"/>
      <c r="D85" s="166" t="s">
        <v>68</v>
      </c>
      <c r="E85" s="71"/>
      <c r="F85" s="71"/>
      <c r="G85" s="171"/>
      <c r="H85" s="247"/>
      <c r="I85" s="395">
        <f>'5) Pre-OP Cash Flow 1-Year'!U85</f>
        <v>0</v>
      </c>
      <c r="J85" s="563"/>
    </row>
    <row r="86" spans="2:10" s="220" customFormat="1">
      <c r="B86" s="248"/>
      <c r="D86" s="166" t="s">
        <v>15</v>
      </c>
      <c r="E86" s="71"/>
      <c r="F86" s="71"/>
      <c r="G86" s="171"/>
      <c r="H86" s="247"/>
      <c r="I86" s="395">
        <f>'5) Pre-OP Cash Flow 1-Year'!U86</f>
        <v>0</v>
      </c>
      <c r="J86" s="563"/>
    </row>
    <row r="87" spans="2:10" s="220" customFormat="1">
      <c r="B87" s="248"/>
      <c r="D87" s="166" t="s">
        <v>59</v>
      </c>
      <c r="E87" s="71"/>
      <c r="F87" s="71"/>
      <c r="G87" s="171"/>
      <c r="H87" s="247"/>
      <c r="I87" s="395">
        <f>'5) Pre-OP Cash Flow 1-Year'!U87</f>
        <v>0</v>
      </c>
      <c r="J87" s="563"/>
    </row>
    <row r="88" spans="2:10" s="220" customFormat="1">
      <c r="B88" s="248"/>
      <c r="D88" s="166" t="s">
        <v>16</v>
      </c>
      <c r="E88" s="71"/>
      <c r="F88" s="71"/>
      <c r="G88" s="171"/>
      <c r="H88" s="247"/>
      <c r="I88" s="395">
        <f>'5) Pre-OP Cash Flow 1-Year'!U88</f>
        <v>0</v>
      </c>
      <c r="J88" s="563"/>
    </row>
    <row r="89" spans="2:10" s="220" customFormat="1">
      <c r="B89" s="248"/>
      <c r="D89" s="166" t="s">
        <v>17</v>
      </c>
      <c r="E89" s="71"/>
      <c r="F89" s="71"/>
      <c r="G89" s="171"/>
      <c r="H89" s="247"/>
      <c r="I89" s="395">
        <f>'5) Pre-OP Cash Flow 1-Year'!U89</f>
        <v>0</v>
      </c>
      <c r="J89" s="563"/>
    </row>
    <row r="90" spans="2:10" s="220" customFormat="1">
      <c r="B90" s="248"/>
      <c r="D90" s="166" t="s">
        <v>70</v>
      </c>
      <c r="E90" s="71"/>
      <c r="F90" s="71"/>
      <c r="G90" s="171"/>
      <c r="H90" s="247"/>
      <c r="I90" s="395">
        <f>'5) Pre-OP Cash Flow 1-Year'!U90</f>
        <v>0</v>
      </c>
      <c r="J90" s="563"/>
    </row>
    <row r="91" spans="2:10" s="220" customFormat="1">
      <c r="B91" s="248"/>
      <c r="D91" s="99" t="s">
        <v>69</v>
      </c>
      <c r="E91" s="71"/>
      <c r="F91" s="71"/>
      <c r="G91" s="171"/>
      <c r="H91" s="247"/>
      <c r="I91" s="395">
        <f>'5) Pre-OP Cash Flow 1-Year'!U91</f>
        <v>0</v>
      </c>
      <c r="J91" s="563"/>
    </row>
    <row r="92" spans="2:10" s="220" customFormat="1" ht="15.5" thickBot="1">
      <c r="B92" s="405"/>
      <c r="C92" s="406" t="s">
        <v>88</v>
      </c>
      <c r="D92" s="294"/>
      <c r="E92" s="407"/>
      <c r="F92" s="407"/>
      <c r="G92" s="408"/>
      <c r="H92" s="328"/>
      <c r="I92" s="665">
        <f>SUM(I83:I91)</f>
        <v>0</v>
      </c>
      <c r="J92" s="567"/>
    </row>
    <row r="93" spans="2:10" s="220" customFormat="1" ht="15.5" thickTop="1">
      <c r="B93" s="409"/>
      <c r="C93" s="276"/>
      <c r="D93" s="410"/>
      <c r="E93" s="410"/>
      <c r="F93" s="410"/>
      <c r="G93" s="411"/>
      <c r="H93" s="278"/>
      <c r="I93" s="412"/>
      <c r="J93" s="568"/>
    </row>
    <row r="94" spans="2:10" s="220" customFormat="1">
      <c r="B94" s="248"/>
      <c r="C94" s="281" t="s">
        <v>89</v>
      </c>
      <c r="D94" s="71"/>
      <c r="E94" s="71"/>
      <c r="F94" s="71"/>
      <c r="G94" s="171"/>
      <c r="H94" s="247"/>
      <c r="I94" s="397"/>
      <c r="J94" s="390"/>
    </row>
    <row r="95" spans="2:10" s="220" customFormat="1">
      <c r="B95" s="248"/>
      <c r="D95" s="166" t="s">
        <v>1</v>
      </c>
      <c r="E95" s="134"/>
      <c r="F95" s="134"/>
      <c r="G95" s="174"/>
      <c r="H95" s="247"/>
      <c r="I95" s="395">
        <f>'5) Pre-OP Cash Flow 1-Year'!U95</f>
        <v>0</v>
      </c>
      <c r="J95" s="563"/>
    </row>
    <row r="96" spans="2:10" s="220" customFormat="1">
      <c r="B96" s="248"/>
      <c r="D96" s="166" t="s">
        <v>73</v>
      </c>
      <c r="E96" s="134"/>
      <c r="F96" s="134"/>
      <c r="G96" s="174"/>
      <c r="H96" s="247"/>
      <c r="I96" s="395">
        <f>'5) Pre-OP Cash Flow 1-Year'!U96</f>
        <v>0</v>
      </c>
      <c r="J96" s="563"/>
    </row>
    <row r="97" spans="2:10" s="220" customFormat="1">
      <c r="B97" s="248"/>
      <c r="D97" s="166" t="s">
        <v>66</v>
      </c>
      <c r="E97" s="134"/>
      <c r="F97" s="134"/>
      <c r="G97" s="174"/>
      <c r="H97" s="247"/>
      <c r="I97" s="395">
        <f>'5) Pre-OP Cash Flow 1-Year'!U97</f>
        <v>0</v>
      </c>
      <c r="J97" s="563"/>
    </row>
    <row r="98" spans="2:10" s="220" customFormat="1">
      <c r="B98" s="248"/>
      <c r="D98" s="166" t="s">
        <v>72</v>
      </c>
      <c r="E98" s="134"/>
      <c r="F98" s="134"/>
      <c r="G98" s="174"/>
      <c r="H98" s="247"/>
      <c r="I98" s="395">
        <f>'5) Pre-OP Cash Flow 1-Year'!U98</f>
        <v>0</v>
      </c>
      <c r="J98" s="563"/>
    </row>
    <row r="99" spans="2:10" s="220" customFormat="1">
      <c r="B99" s="248"/>
      <c r="D99" s="134" t="s">
        <v>74</v>
      </c>
      <c r="E99" s="134"/>
      <c r="F99" s="134"/>
      <c r="G99" s="174"/>
      <c r="H99" s="247"/>
      <c r="I99" s="395">
        <f>'5) Pre-OP Cash Flow 1-Year'!U99</f>
        <v>0</v>
      </c>
      <c r="J99" s="563"/>
    </row>
    <row r="100" spans="2:10" s="220" customFormat="1">
      <c r="B100" s="248"/>
      <c r="D100" s="134" t="s">
        <v>58</v>
      </c>
      <c r="E100" s="134"/>
      <c r="F100" s="134"/>
      <c r="G100" s="174"/>
      <c r="H100" s="247"/>
      <c r="I100" s="395">
        <f>'5) Pre-OP Cash Flow 1-Year'!U100</f>
        <v>0</v>
      </c>
      <c r="J100" s="563"/>
    </row>
    <row r="101" spans="2:10" s="220" customFormat="1">
      <c r="B101" s="248"/>
      <c r="D101" s="166" t="s">
        <v>64</v>
      </c>
      <c r="E101" s="134"/>
      <c r="F101" s="134"/>
      <c r="G101" s="174"/>
      <c r="H101" s="247"/>
      <c r="I101" s="395">
        <f>'5) Pre-OP Cash Flow 1-Year'!U101</f>
        <v>0</v>
      </c>
      <c r="J101" s="563"/>
    </row>
    <row r="102" spans="2:10" s="220" customFormat="1">
      <c r="B102" s="248"/>
      <c r="D102" s="134" t="s">
        <v>54</v>
      </c>
      <c r="E102" s="134"/>
      <c r="F102" s="134"/>
      <c r="G102" s="174"/>
      <c r="H102" s="247"/>
      <c r="I102" s="395">
        <f>'5) Pre-OP Cash Flow 1-Year'!U102</f>
        <v>0</v>
      </c>
      <c r="J102" s="563"/>
    </row>
    <row r="103" spans="2:10" s="220" customFormat="1">
      <c r="B103" s="248"/>
      <c r="D103" s="166" t="s">
        <v>62</v>
      </c>
      <c r="E103" s="134"/>
      <c r="F103" s="134"/>
      <c r="G103" s="174"/>
      <c r="H103" s="247"/>
      <c r="I103" s="395">
        <f>'5) Pre-OP Cash Flow 1-Year'!U103</f>
        <v>0</v>
      </c>
      <c r="J103" s="563"/>
    </row>
    <row r="104" spans="2:10" s="220" customFormat="1">
      <c r="B104" s="248"/>
      <c r="D104" s="166" t="s">
        <v>2</v>
      </c>
      <c r="E104" s="134"/>
      <c r="F104" s="134"/>
      <c r="G104" s="174"/>
      <c r="H104" s="247"/>
      <c r="I104" s="395">
        <f>'5) Pre-OP Cash Flow 1-Year'!U104</f>
        <v>0</v>
      </c>
      <c r="J104" s="563"/>
    </row>
    <row r="105" spans="2:10" s="220" customFormat="1">
      <c r="B105" s="248"/>
      <c r="D105" s="166" t="s">
        <v>19</v>
      </c>
      <c r="E105" s="134"/>
      <c r="F105" s="134"/>
      <c r="G105" s="174"/>
      <c r="H105" s="247"/>
      <c r="I105" s="395">
        <f>'5) Pre-OP Cash Flow 1-Year'!U105</f>
        <v>0</v>
      </c>
      <c r="J105" s="563"/>
    </row>
    <row r="106" spans="2:10" s="220" customFormat="1">
      <c r="B106" s="248"/>
      <c r="D106" s="166" t="s">
        <v>65</v>
      </c>
      <c r="E106" s="134"/>
      <c r="F106" s="134"/>
      <c r="G106" s="174"/>
      <c r="H106" s="247"/>
      <c r="I106" s="395">
        <f>'5) Pre-OP Cash Flow 1-Year'!U106</f>
        <v>0</v>
      </c>
      <c r="J106" s="563"/>
    </row>
    <row r="107" spans="2:10" s="220" customFormat="1">
      <c r="B107" s="248"/>
      <c r="D107" s="134" t="s">
        <v>6</v>
      </c>
      <c r="E107" s="134"/>
      <c r="F107" s="134"/>
      <c r="G107" s="174"/>
      <c r="H107" s="247"/>
      <c r="I107" s="395">
        <f>'5) Pre-OP Cash Flow 1-Year'!U107</f>
        <v>0</v>
      </c>
      <c r="J107" s="563"/>
    </row>
    <row r="108" spans="2:10" s="220" customFormat="1">
      <c r="B108" s="248"/>
      <c r="D108" s="134" t="s">
        <v>18</v>
      </c>
      <c r="E108" s="134"/>
      <c r="F108" s="134"/>
      <c r="G108" s="174"/>
      <c r="H108" s="247"/>
      <c r="I108" s="395">
        <f>'5) Pre-OP Cash Flow 1-Year'!U108</f>
        <v>0</v>
      </c>
      <c r="J108" s="563"/>
    </row>
    <row r="109" spans="2:10" s="220" customFormat="1">
      <c r="B109" s="248"/>
      <c r="D109" s="166" t="s">
        <v>8</v>
      </c>
      <c r="E109" s="134"/>
      <c r="F109" s="134"/>
      <c r="G109" s="174"/>
      <c r="H109" s="247"/>
      <c r="I109" s="395">
        <f>'5) Pre-OP Cash Flow 1-Year'!U109</f>
        <v>0</v>
      </c>
      <c r="J109" s="563"/>
    </row>
    <row r="110" spans="2:10" s="220" customFormat="1">
      <c r="B110" s="248"/>
      <c r="D110" s="166" t="s">
        <v>61</v>
      </c>
      <c r="E110" s="134"/>
      <c r="F110" s="134"/>
      <c r="G110" s="174"/>
      <c r="H110" s="247"/>
      <c r="I110" s="395">
        <f>'5) Pre-OP Cash Flow 1-Year'!U110</f>
        <v>0</v>
      </c>
      <c r="J110" s="563"/>
    </row>
    <row r="111" spans="2:10" s="220" customFormat="1">
      <c r="B111" s="248"/>
      <c r="D111" s="166" t="s">
        <v>76</v>
      </c>
      <c r="E111" s="134"/>
      <c r="F111" s="134"/>
      <c r="G111" s="174"/>
      <c r="H111" s="247"/>
      <c r="I111" s="395">
        <f>'5) Pre-OP Cash Flow 1-Year'!U111</f>
        <v>0</v>
      </c>
      <c r="J111" s="563"/>
    </row>
    <row r="112" spans="2:10" s="220" customFormat="1">
      <c r="B112" s="248"/>
      <c r="D112" s="166" t="s">
        <v>63</v>
      </c>
      <c r="E112" s="134"/>
      <c r="F112" s="134"/>
      <c r="G112" s="174"/>
      <c r="H112" s="247"/>
      <c r="I112" s="395">
        <f>'5) Pre-OP Cash Flow 1-Year'!U112</f>
        <v>0</v>
      </c>
      <c r="J112" s="563"/>
    </row>
    <row r="113" spans="2:10" s="220" customFormat="1">
      <c r="B113" s="248"/>
      <c r="D113" s="166" t="s">
        <v>42</v>
      </c>
      <c r="E113" s="134"/>
      <c r="F113" s="134"/>
      <c r="G113" s="174"/>
      <c r="H113" s="247"/>
      <c r="I113" s="395">
        <f>'5) Pre-OP Cash Flow 1-Year'!U113</f>
        <v>0</v>
      </c>
      <c r="J113" s="563"/>
    </row>
    <row r="114" spans="2:10" s="220" customFormat="1">
      <c r="B114" s="248"/>
      <c r="D114" s="134" t="s">
        <v>30</v>
      </c>
      <c r="E114" s="134"/>
      <c r="F114" s="134"/>
      <c r="G114" s="174"/>
      <c r="H114" s="247"/>
      <c r="I114" s="395">
        <f>'5) Pre-OP Cash Flow 1-Year'!U114</f>
        <v>0</v>
      </c>
      <c r="J114" s="563"/>
    </row>
    <row r="115" spans="2:10" s="220" customFormat="1">
      <c r="B115" s="248"/>
      <c r="C115" s="169" t="s">
        <v>90</v>
      </c>
      <c r="D115" s="134"/>
      <c r="E115" s="134"/>
      <c r="F115" s="134"/>
      <c r="G115" s="174"/>
      <c r="H115" s="247"/>
      <c r="I115" s="664">
        <f>SUM(I95:I114)</f>
        <v>0</v>
      </c>
      <c r="J115" s="563"/>
    </row>
    <row r="116" spans="2:10" s="220" customFormat="1">
      <c r="B116" s="248"/>
      <c r="D116" s="71"/>
      <c r="E116" s="71"/>
      <c r="F116" s="71"/>
      <c r="G116" s="171"/>
      <c r="H116" s="247"/>
      <c r="I116" s="397"/>
      <c r="J116" s="390"/>
    </row>
    <row r="117" spans="2:10" s="220" customFormat="1">
      <c r="B117" s="248"/>
      <c r="C117" s="281" t="s">
        <v>91</v>
      </c>
      <c r="D117" s="134"/>
      <c r="E117" s="288"/>
      <c r="F117" s="288"/>
      <c r="G117" s="289"/>
      <c r="H117" s="247"/>
      <c r="I117" s="398"/>
      <c r="J117" s="390"/>
    </row>
    <row r="118" spans="2:10" s="220" customFormat="1">
      <c r="B118" s="248"/>
      <c r="C118" s="134"/>
      <c r="D118" s="166" t="s">
        <v>3</v>
      </c>
      <c r="E118" s="141"/>
      <c r="F118" s="141"/>
      <c r="G118" s="289"/>
      <c r="H118" s="247"/>
      <c r="I118" s="395">
        <f>'5) Pre-OP Cash Flow 1-Year'!U118</f>
        <v>0</v>
      </c>
      <c r="J118" s="563"/>
    </row>
    <row r="119" spans="2:10" s="220" customFormat="1">
      <c r="B119" s="248"/>
      <c r="C119" s="134"/>
      <c r="D119" s="166" t="s">
        <v>4</v>
      </c>
      <c r="E119" s="141"/>
      <c r="F119" s="141"/>
      <c r="G119" s="289"/>
      <c r="H119" s="247"/>
      <c r="I119" s="395">
        <f>'5) Pre-OP Cash Flow 1-Year'!U119</f>
        <v>0</v>
      </c>
      <c r="J119" s="563"/>
    </row>
    <row r="120" spans="2:10" s="220" customFormat="1">
      <c r="B120" s="248"/>
      <c r="C120" s="134"/>
      <c r="D120" s="134" t="s">
        <v>418</v>
      </c>
      <c r="E120" s="141"/>
      <c r="F120" s="141"/>
      <c r="G120" s="289"/>
      <c r="H120" s="247"/>
      <c r="I120" s="395">
        <f>'5) Pre-OP Cash Flow 1-Year'!U120</f>
        <v>0</v>
      </c>
      <c r="J120" s="563"/>
    </row>
    <row r="121" spans="2:10" s="220" customFormat="1">
      <c r="B121" s="248"/>
      <c r="C121" s="134"/>
      <c r="D121" s="134" t="s">
        <v>55</v>
      </c>
      <c r="E121" s="141"/>
      <c r="F121" s="141"/>
      <c r="G121" s="289"/>
      <c r="H121" s="247"/>
      <c r="I121" s="395">
        <f>'5) Pre-OP Cash Flow 1-Year'!U121</f>
        <v>0</v>
      </c>
      <c r="J121" s="563"/>
    </row>
    <row r="122" spans="2:10" s="220" customFormat="1">
      <c r="B122" s="248"/>
      <c r="C122" s="134"/>
      <c r="D122" s="134" t="s">
        <v>58</v>
      </c>
      <c r="E122" s="141"/>
      <c r="F122" s="141"/>
      <c r="G122" s="289"/>
      <c r="H122" s="247"/>
      <c r="I122" s="395">
        <f>'5) Pre-OP Cash Flow 1-Year'!U122</f>
        <v>0</v>
      </c>
      <c r="J122" s="563"/>
    </row>
    <row r="123" spans="2:10" s="220" customFormat="1">
      <c r="B123" s="248"/>
      <c r="C123" s="134"/>
      <c r="D123" s="166" t="s">
        <v>7</v>
      </c>
      <c r="E123" s="141"/>
      <c r="F123" s="141"/>
      <c r="G123" s="289"/>
      <c r="H123" s="247"/>
      <c r="I123" s="395">
        <f>'5) Pre-OP Cash Flow 1-Year'!U123</f>
        <v>0</v>
      </c>
      <c r="J123" s="563"/>
    </row>
    <row r="124" spans="2:10" s="220" customFormat="1">
      <c r="B124" s="248"/>
      <c r="C124" s="134"/>
      <c r="D124" s="134" t="s">
        <v>9</v>
      </c>
      <c r="E124" s="141"/>
      <c r="F124" s="141"/>
      <c r="G124" s="289"/>
      <c r="H124" s="247"/>
      <c r="I124" s="395">
        <f>'5) Pre-OP Cash Flow 1-Year'!U124</f>
        <v>0</v>
      </c>
      <c r="J124" s="563"/>
    </row>
    <row r="125" spans="2:10" s="220" customFormat="1">
      <c r="B125" s="248"/>
      <c r="C125" s="71" t="s">
        <v>92</v>
      </c>
      <c r="D125" s="134"/>
      <c r="E125" s="288"/>
      <c r="F125" s="288"/>
      <c r="G125" s="289"/>
      <c r="H125" s="247"/>
      <c r="I125" s="664">
        <f>SUM(I118:I124)</f>
        <v>0</v>
      </c>
      <c r="J125" s="563"/>
    </row>
    <row r="126" spans="2:10" s="220" customFormat="1">
      <c r="B126" s="248"/>
      <c r="C126" s="281"/>
      <c r="D126" s="134"/>
      <c r="E126" s="288"/>
      <c r="F126" s="288"/>
      <c r="G126" s="289"/>
      <c r="H126" s="247"/>
      <c r="I126" s="398"/>
      <c r="J126" s="390"/>
    </row>
    <row r="127" spans="2:10" s="220" customFormat="1">
      <c r="B127" s="248"/>
      <c r="C127" s="281" t="s">
        <v>93</v>
      </c>
      <c r="D127" s="134"/>
      <c r="E127" s="288"/>
      <c r="F127" s="288"/>
      <c r="G127" s="289"/>
      <c r="H127" s="247"/>
      <c r="I127" s="395">
        <f>'5) Pre-OP Cash Flow 1-Year'!U127</f>
        <v>0</v>
      </c>
      <c r="J127" s="563"/>
    </row>
    <row r="128" spans="2:10" s="220" customFormat="1">
      <c r="B128" s="248"/>
      <c r="C128" s="281" t="s">
        <v>118</v>
      </c>
      <c r="D128" s="134"/>
      <c r="E128" s="288"/>
      <c r="F128" s="288"/>
      <c r="G128" s="289"/>
      <c r="H128" s="247"/>
      <c r="I128" s="395">
        <f>'5) Pre-OP Cash Flow 1-Year'!U128</f>
        <v>0</v>
      </c>
      <c r="J128" s="563"/>
    </row>
    <row r="129" spans="2:10" s="220" customFormat="1">
      <c r="B129" s="248"/>
      <c r="C129" s="281"/>
      <c r="D129" s="134"/>
      <c r="E129" s="288"/>
      <c r="F129" s="288"/>
      <c r="G129" s="289"/>
      <c r="H129" s="247"/>
      <c r="I129" s="250"/>
      <c r="J129" s="390"/>
    </row>
    <row r="130" spans="2:10" s="220" customFormat="1" ht="18">
      <c r="B130" s="245" t="s">
        <v>57</v>
      </c>
      <c r="C130" s="246"/>
      <c r="D130" s="246"/>
      <c r="G130" s="172"/>
      <c r="H130" s="335"/>
      <c r="I130" s="413">
        <f>I80+I92+I115+I125+I127+I128</f>
        <v>0</v>
      </c>
      <c r="J130" s="563"/>
    </row>
    <row r="131" spans="2:10" s="220" customFormat="1">
      <c r="B131" s="248"/>
      <c r="C131" s="134"/>
      <c r="D131" s="134"/>
      <c r="E131" s="141"/>
      <c r="F131" s="141"/>
      <c r="G131" s="136"/>
      <c r="H131" s="247"/>
      <c r="I131" s="250"/>
      <c r="J131" s="390"/>
    </row>
    <row r="132" spans="2:10" s="220" customFormat="1" ht="18.5" thickBot="1">
      <c r="B132" s="292" t="s">
        <v>98</v>
      </c>
      <c r="C132" s="293"/>
      <c r="D132" s="293"/>
      <c r="E132" s="294"/>
      <c r="F132" s="294"/>
      <c r="G132" s="270"/>
      <c r="H132" s="337"/>
      <c r="I132" s="414">
        <f>I41-I130</f>
        <v>0</v>
      </c>
      <c r="J132" s="567"/>
    </row>
    <row r="133" spans="2:10" s="220" customFormat="1" ht="7.5" hidden="1" customHeight="1" thickTop="1">
      <c r="B133" s="246"/>
      <c r="C133" s="246"/>
      <c r="D133" s="246"/>
      <c r="F133" s="172"/>
      <c r="G133" s="172"/>
      <c r="H133" s="335"/>
      <c r="I133" s="335"/>
      <c r="J133" s="415"/>
    </row>
    <row r="134" spans="2:10" s="220" customFormat="1" ht="5.15" customHeight="1" thickTop="1">
      <c r="B134" s="1"/>
      <c r="C134" s="1"/>
      <c r="D134" s="1"/>
      <c r="F134" s="172"/>
      <c r="G134" s="172"/>
      <c r="H134" s="296"/>
      <c r="I134" s="296"/>
      <c r="J134" s="361"/>
    </row>
    <row r="135" spans="2:10" hidden="1">
      <c r="B135" s="416" t="s">
        <v>94</v>
      </c>
      <c r="C135" s="416"/>
      <c r="D135" s="416"/>
      <c r="E135" s="417"/>
      <c r="I135" s="298"/>
      <c r="J135" s="431" t="s">
        <v>168</v>
      </c>
    </row>
    <row r="136" spans="2:10" hidden="1">
      <c r="B136" s="418"/>
      <c r="C136" s="418"/>
      <c r="D136" s="418"/>
      <c r="E136" s="417" t="e">
        <f>#REF!</f>
        <v>#REF!</v>
      </c>
      <c r="I136" s="419">
        <v>0</v>
      </c>
      <c r="J136" s="431" t="s">
        <v>168</v>
      </c>
    </row>
    <row r="137" spans="2:10" hidden="1">
      <c r="B137" s="418"/>
      <c r="C137" s="418"/>
      <c r="D137" s="418"/>
      <c r="E137" s="417" t="e">
        <f>#REF!</f>
        <v>#REF!</v>
      </c>
      <c r="I137" s="419">
        <v>0</v>
      </c>
      <c r="J137" s="431" t="s">
        <v>168</v>
      </c>
    </row>
    <row r="138" spans="2:10" hidden="1">
      <c r="B138" s="418"/>
      <c r="C138" s="418"/>
      <c r="D138" s="418"/>
      <c r="E138" s="417" t="e">
        <f>#REF!</f>
        <v>#REF!</v>
      </c>
      <c r="I138" s="419">
        <v>0</v>
      </c>
      <c r="J138" s="431" t="s">
        <v>168</v>
      </c>
    </row>
    <row r="139" spans="2:10" hidden="1">
      <c r="B139" s="418"/>
      <c r="C139" s="418"/>
      <c r="D139" s="418"/>
      <c r="E139" s="417" t="e">
        <f>#REF!</f>
        <v>#REF!</v>
      </c>
      <c r="I139" s="419">
        <v>0</v>
      </c>
      <c r="J139" s="431" t="s">
        <v>168</v>
      </c>
    </row>
    <row r="140" spans="2:10" hidden="1">
      <c r="B140" s="418"/>
      <c r="C140" s="418"/>
      <c r="D140" s="418"/>
      <c r="E140" s="417" t="e">
        <f>#REF!</f>
        <v>#REF!</v>
      </c>
      <c r="I140" s="419">
        <v>0</v>
      </c>
      <c r="J140" s="431" t="s">
        <v>168</v>
      </c>
    </row>
    <row r="141" spans="2:10" hidden="1">
      <c r="B141" s="418"/>
      <c r="C141" s="418"/>
      <c r="D141" s="418"/>
      <c r="E141" s="417" t="e">
        <f>#REF!</f>
        <v>#REF!</v>
      </c>
      <c r="I141" s="419">
        <v>0</v>
      </c>
      <c r="J141" s="431" t="s">
        <v>168</v>
      </c>
    </row>
    <row r="142" spans="2:10" hidden="1">
      <c r="B142" s="418"/>
      <c r="C142" s="418"/>
      <c r="D142" s="418"/>
      <c r="E142" s="417" t="e">
        <f>#REF!</f>
        <v>#REF!</v>
      </c>
      <c r="I142" s="419">
        <v>0</v>
      </c>
      <c r="J142" s="431" t="s">
        <v>168</v>
      </c>
    </row>
    <row r="143" spans="2:10" hidden="1">
      <c r="B143" s="418"/>
      <c r="C143" s="418"/>
      <c r="D143" s="418"/>
      <c r="E143" s="417" t="e">
        <f>#REF!</f>
        <v>#REF!</v>
      </c>
      <c r="I143" s="419">
        <v>0</v>
      </c>
      <c r="J143" s="431" t="s">
        <v>168</v>
      </c>
    </row>
    <row r="144" spans="2:10" hidden="1">
      <c r="B144" s="418"/>
      <c r="C144" s="418"/>
      <c r="D144" s="418"/>
      <c r="E144" s="417" t="e">
        <f>#REF!</f>
        <v>#REF!</v>
      </c>
      <c r="I144" s="419">
        <v>0</v>
      </c>
      <c r="J144" s="431" t="s">
        <v>168</v>
      </c>
    </row>
    <row r="145" spans="2:10" hidden="1">
      <c r="B145" s="418"/>
      <c r="C145" s="418"/>
      <c r="D145" s="418"/>
      <c r="E145" s="417" t="e">
        <f>#REF!</f>
        <v>#REF!</v>
      </c>
      <c r="I145" s="419">
        <v>0</v>
      </c>
      <c r="J145" s="431" t="s">
        <v>168</v>
      </c>
    </row>
    <row r="146" spans="2:10" hidden="1">
      <c r="B146" s="418"/>
      <c r="C146" s="418"/>
      <c r="D146" s="418"/>
      <c r="E146" s="417" t="e">
        <f>#REF!</f>
        <v>#REF!</v>
      </c>
      <c r="I146" s="419">
        <v>0</v>
      </c>
      <c r="J146" s="431" t="s">
        <v>168</v>
      </c>
    </row>
    <row r="147" spans="2:10" hidden="1">
      <c r="B147" s="418"/>
      <c r="C147" s="418"/>
      <c r="D147" s="418"/>
      <c r="E147" s="417" t="e">
        <f>#REF!</f>
        <v>#REF!</v>
      </c>
      <c r="I147" s="419">
        <v>0</v>
      </c>
      <c r="J147" s="431" t="s">
        <v>168</v>
      </c>
    </row>
    <row r="148" spans="2:10" hidden="1">
      <c r="B148" s="418"/>
      <c r="C148" s="418"/>
      <c r="D148" s="418"/>
      <c r="E148" s="417" t="e">
        <f>#REF!</f>
        <v>#REF!</v>
      </c>
      <c r="I148" s="419">
        <v>0</v>
      </c>
      <c r="J148" s="431" t="s">
        <v>168</v>
      </c>
    </row>
    <row r="149" spans="2:10" hidden="1">
      <c r="B149" s="418"/>
      <c r="C149" s="418"/>
      <c r="D149" s="418"/>
      <c r="E149" s="417" t="e">
        <f>#REF!</f>
        <v>#REF!</v>
      </c>
      <c r="I149" s="419">
        <v>0</v>
      </c>
      <c r="J149" s="431" t="s">
        <v>168</v>
      </c>
    </row>
    <row r="150" spans="2:10" hidden="1">
      <c r="B150" s="418"/>
      <c r="C150" s="418"/>
      <c r="D150" s="418"/>
      <c r="E150" s="417" t="e">
        <f>#REF!</f>
        <v>#REF!</v>
      </c>
      <c r="I150" s="419">
        <v>0</v>
      </c>
      <c r="J150" s="431" t="s">
        <v>168</v>
      </c>
    </row>
    <row r="151" spans="2:10" ht="18" hidden="1">
      <c r="B151" s="418"/>
      <c r="C151" s="418"/>
      <c r="D151" s="418"/>
      <c r="E151" s="417" t="e">
        <f>#REF!</f>
        <v>#REF!</v>
      </c>
      <c r="H151" s="420"/>
      <c r="I151" s="419">
        <v>0</v>
      </c>
      <c r="J151" s="431" t="s">
        <v>168</v>
      </c>
    </row>
    <row r="152" spans="2:10" ht="18" hidden="1">
      <c r="B152" s="421" t="s">
        <v>95</v>
      </c>
      <c r="C152" s="421"/>
      <c r="D152" s="421"/>
      <c r="E152" s="422"/>
      <c r="F152" s="228"/>
      <c r="G152" s="228"/>
      <c r="H152" s="423"/>
      <c r="I152" s="424">
        <f>SUM(I136:I151)</f>
        <v>0</v>
      </c>
      <c r="J152" s="431" t="s">
        <v>168</v>
      </c>
    </row>
    <row r="153" spans="2:10" ht="7.5" hidden="1" customHeight="1">
      <c r="B153" s="417"/>
      <c r="C153" s="417"/>
      <c r="D153" s="417"/>
      <c r="E153" s="417"/>
      <c r="I153" s="349"/>
      <c r="J153" s="431" t="s">
        <v>168</v>
      </c>
    </row>
    <row r="154" spans="2:10" ht="18" hidden="1">
      <c r="B154" s="425" t="s">
        <v>96</v>
      </c>
      <c r="C154" s="425"/>
      <c r="D154" s="425"/>
      <c r="E154" s="426"/>
      <c r="F154" s="353"/>
      <c r="G154" s="353"/>
      <c r="H154" s="354"/>
      <c r="I154" s="427">
        <f>IF(I152&gt;0,I41/I152,0)</f>
        <v>0</v>
      </c>
      <c r="J154" s="431" t="s">
        <v>168</v>
      </c>
    </row>
    <row r="155" spans="2:10" ht="7.5" hidden="1" customHeight="1">
      <c r="B155" s="417"/>
      <c r="C155" s="417"/>
      <c r="D155" s="417"/>
      <c r="E155" s="417"/>
      <c r="I155" s="349"/>
      <c r="J155" s="431" t="s">
        <v>168</v>
      </c>
    </row>
    <row r="156" spans="2:10" ht="18.5" hidden="1" thickBot="1">
      <c r="B156" s="428" t="s">
        <v>97</v>
      </c>
      <c r="C156" s="428"/>
      <c r="D156" s="428"/>
      <c r="E156" s="429"/>
      <c r="F156" s="358"/>
      <c r="G156" s="358"/>
      <c r="H156" s="359"/>
      <c r="I156" s="430">
        <f>IF(I152&gt;0,I130/I152,0)</f>
        <v>0</v>
      </c>
      <c r="J156" s="431" t="s">
        <v>168</v>
      </c>
    </row>
  </sheetData>
  <sheetProtection algorithmName="SHA-512" hashValue="AHCffq/A4olN0zj2tZrs3OE8CJLxzo0XKMrxc5Lb1iYqPeeSVrRKmWdGh7lnKPcdrR8f9qPBDAstzJwP/RytTw==" saltValue="J/zwDaRTRfqC6hcNLQ0FLw==" spinCount="100000" sheet="1" objects="1" scenarios="1"/>
  <customSheetViews>
    <customSheetView guid="{5E4DC421-887D-9843-8B54-CF861F76B668}" scale="80" showGridLines="0" hiddenColumns="1">
      <pane xSplit="8.1538461538461533" ySplit="14.166666666666666" topLeftCell="I15" activePane="bottomRight" state="frozenSplit"/>
      <selection pane="bottomRight" activeCell="J49" sqref="J49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58" orientation="portrait"/>
      <headerFooter alignWithMargins="0"/>
    </customSheetView>
    <customSheetView guid="{7E5415B2-297C-4CDE-9A5E-CCA4F5662440}" scale="80" showPageBreaks="1" showGridLines="0" printArea="1" hiddenColumns="1" view="pageBreakPreview">
      <pane xSplit="8" ySplit="14" topLeftCell="I15" activePane="bottomRight" state="frozenSplit"/>
      <selection pane="bottomRight" activeCell="J49" sqref="J49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58" orientation="portrait"/>
      <headerFooter alignWithMargins="0"/>
    </customSheetView>
  </customSheetViews>
  <mergeCells count="1">
    <mergeCell ref="I11:I12"/>
  </mergeCells>
  <phoneticPr fontId="0" type="noConversion"/>
  <conditionalFormatting sqref="B2:J2">
    <cfRule type="expression" dxfId="20" priority="1">
      <formula>School="Enter School Name Here"</formula>
    </cfRule>
  </conditionalFormatting>
  <conditionalFormatting sqref="B4:J4">
    <cfRule type="expression" dxfId="19" priority="3">
      <formula>PreOpenPd=""</formula>
    </cfRule>
  </conditionalFormatting>
  <printOptions horizontalCentered="1"/>
  <pageMargins left="0.25" right="0.25" top="0.5" bottom="0.5" header="0" footer="0"/>
  <pageSetup scale="70" orientation="portrait" r:id="rId1"/>
  <headerFooter alignWithMargins="0"/>
  <rowBreaks count="3" manualBreakCount="3">
    <brk id="41" min="1" max="9" man="1"/>
    <brk id="92" min="1" max="9" man="1"/>
    <brk id="132" min="2" max="9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003366"/>
  </sheetPr>
  <dimension ref="A1:W155"/>
  <sheetViews>
    <sheetView showGridLines="0" topLeftCell="D1" zoomScale="90" zoomScaleNormal="90" zoomScaleSheetLayoutView="90" workbookViewId="0">
      <selection activeCell="J16" sqref="J16"/>
    </sheetView>
  </sheetViews>
  <sheetFormatPr defaultColWidth="8.81640625" defaultRowHeight="15"/>
  <cols>
    <col min="1" max="1" width="3.7265625" style="569" customWidth="1"/>
    <col min="2" max="3" width="2.26953125" style="134" customWidth="1"/>
    <col min="4" max="4" width="22.26953125" style="134" customWidth="1"/>
    <col min="5" max="5" width="29" style="1" customWidth="1"/>
    <col min="6" max="6" width="2.453125" style="174" customWidth="1"/>
    <col min="7" max="7" width="11.26953125" style="174" customWidth="1"/>
    <col min="8" max="8" width="2.7265625" style="78" customWidth="1"/>
    <col min="9" max="21" width="11.7265625" style="134" customWidth="1"/>
    <col min="22" max="22" width="8.81640625" style="134"/>
    <col min="23" max="23" width="14.7265625" style="134" customWidth="1"/>
    <col min="24" max="16384" width="8.81640625" style="134"/>
  </cols>
  <sheetData>
    <row r="1" spans="1:22" s="569" customFormat="1" ht="15.5" thickBot="1">
      <c r="E1" s="35"/>
      <c r="F1" s="334"/>
      <c r="G1" s="334"/>
      <c r="H1" s="350"/>
    </row>
    <row r="2" spans="1:22" s="1" customFormat="1" ht="19" thickTop="1">
      <c r="A2" s="35"/>
      <c r="B2" s="1038" t="s">
        <v>300</v>
      </c>
      <c r="C2" s="1039"/>
      <c r="D2" s="1039"/>
      <c r="E2" s="1039"/>
      <c r="F2" s="1039"/>
      <c r="G2" s="1039"/>
      <c r="H2" s="1040"/>
      <c r="I2" s="656" t="str">
        <f>'4) Pre-Opening Period Budget'!B2</f>
        <v>Please enter school name on tab - "1) School Information"</v>
      </c>
      <c r="J2" s="657"/>
      <c r="K2" s="657"/>
      <c r="L2" s="657"/>
      <c r="M2" s="657"/>
      <c r="N2" s="657"/>
      <c r="O2" s="657"/>
      <c r="P2" s="657"/>
      <c r="Q2" s="657"/>
      <c r="R2" s="657"/>
      <c r="S2" s="657"/>
      <c r="T2" s="657"/>
      <c r="U2" s="658"/>
    </row>
    <row r="3" spans="1:22" s="1" customFormat="1" ht="15" customHeight="1">
      <c r="A3" s="35"/>
      <c r="B3" s="1041"/>
      <c r="C3" s="1042"/>
      <c r="D3" s="1042"/>
      <c r="E3" s="1042"/>
      <c r="F3" s="1042"/>
      <c r="G3" s="1042"/>
      <c r="H3" s="1043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671"/>
    </row>
    <row r="4" spans="1:22" s="1" customFormat="1">
      <c r="A4" s="35"/>
      <c r="B4" s="1030" t="s">
        <v>348</v>
      </c>
      <c r="C4" s="1031"/>
      <c r="D4" s="1031"/>
      <c r="E4" s="1031"/>
      <c r="F4" s="1031"/>
      <c r="G4" s="1031"/>
      <c r="H4" s="1032"/>
      <c r="I4" s="659" t="s">
        <v>293</v>
      </c>
      <c r="J4" s="659"/>
      <c r="K4" s="659"/>
      <c r="L4" s="659"/>
      <c r="M4" s="659"/>
      <c r="N4" s="659"/>
      <c r="O4" s="659"/>
      <c r="P4" s="659"/>
      <c r="Q4" s="659"/>
      <c r="R4" s="659"/>
      <c r="S4" s="659"/>
      <c r="T4" s="659"/>
      <c r="U4" s="660"/>
    </row>
    <row r="5" spans="1:22" s="1" customFormat="1">
      <c r="A5" s="35"/>
      <c r="B5" s="1033"/>
      <c r="C5" s="1034"/>
      <c r="D5" s="1034"/>
      <c r="E5" s="1034"/>
      <c r="F5" s="1034"/>
      <c r="G5" s="1034"/>
      <c r="H5" s="1035"/>
      <c r="I5" s="947" t="str">
        <f>IF(OR(PreOpenPd="",PreOpenPd="Select from dropdown list →"),Mssg2,IF(PreOpenType=CONTROL!B33,"Do NOT complete this section.  Complete tab ""5) Pre-OP Cash Flow 6-Mo.""",PreOpenPd))</f>
        <v>July 1, 2025 - June 30, 2026</v>
      </c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7"/>
    </row>
    <row r="6" spans="1:22" s="1" customFormat="1">
      <c r="A6" s="35"/>
      <c r="B6" s="571" t="s">
        <v>23</v>
      </c>
      <c r="C6" s="572"/>
      <c r="D6" s="572"/>
      <c r="E6" s="573"/>
      <c r="F6" s="574"/>
      <c r="G6" s="574"/>
      <c r="H6" s="575"/>
      <c r="I6" s="631">
        <f t="shared" ref="I6:U6" si="0">I41</f>
        <v>0</v>
      </c>
      <c r="J6" s="632">
        <f t="shared" si="0"/>
        <v>0</v>
      </c>
      <c r="K6" s="632">
        <f t="shared" si="0"/>
        <v>0</v>
      </c>
      <c r="L6" s="632">
        <f t="shared" si="0"/>
        <v>0</v>
      </c>
      <c r="M6" s="632">
        <f t="shared" si="0"/>
        <v>0</v>
      </c>
      <c r="N6" s="632">
        <f t="shared" si="0"/>
        <v>0</v>
      </c>
      <c r="O6" s="632">
        <f t="shared" si="0"/>
        <v>0</v>
      </c>
      <c r="P6" s="632">
        <f t="shared" si="0"/>
        <v>0</v>
      </c>
      <c r="Q6" s="632">
        <f t="shared" si="0"/>
        <v>0</v>
      </c>
      <c r="R6" s="632">
        <f t="shared" si="0"/>
        <v>0</v>
      </c>
      <c r="S6" s="632">
        <f t="shared" si="0"/>
        <v>0</v>
      </c>
      <c r="T6" s="632">
        <f t="shared" si="0"/>
        <v>0</v>
      </c>
      <c r="U6" s="633">
        <f t="shared" si="0"/>
        <v>0</v>
      </c>
    </row>
    <row r="7" spans="1:22" s="1" customFormat="1">
      <c r="A7" s="35"/>
      <c r="B7" s="576" t="s">
        <v>0</v>
      </c>
      <c r="C7" s="570"/>
      <c r="D7" s="570"/>
      <c r="E7" s="35"/>
      <c r="F7" s="334"/>
      <c r="G7" s="334"/>
      <c r="H7" s="577"/>
      <c r="I7" s="634">
        <f t="shared" ref="I7:U7" si="1">I130</f>
        <v>0</v>
      </c>
      <c r="J7" s="635">
        <f t="shared" si="1"/>
        <v>0</v>
      </c>
      <c r="K7" s="635">
        <f t="shared" si="1"/>
        <v>0</v>
      </c>
      <c r="L7" s="635">
        <f t="shared" si="1"/>
        <v>0</v>
      </c>
      <c r="M7" s="635">
        <f t="shared" si="1"/>
        <v>0</v>
      </c>
      <c r="N7" s="635">
        <f t="shared" si="1"/>
        <v>0</v>
      </c>
      <c r="O7" s="635">
        <f t="shared" si="1"/>
        <v>0</v>
      </c>
      <c r="P7" s="635">
        <f t="shared" si="1"/>
        <v>0</v>
      </c>
      <c r="Q7" s="635">
        <f t="shared" si="1"/>
        <v>0</v>
      </c>
      <c r="R7" s="635">
        <f t="shared" si="1"/>
        <v>0</v>
      </c>
      <c r="S7" s="635">
        <f t="shared" si="1"/>
        <v>0</v>
      </c>
      <c r="T7" s="635">
        <f t="shared" si="1"/>
        <v>0</v>
      </c>
      <c r="U7" s="636">
        <f t="shared" si="1"/>
        <v>0</v>
      </c>
    </row>
    <row r="8" spans="1:22" s="1" customFormat="1">
      <c r="A8" s="35"/>
      <c r="B8" s="576" t="s">
        <v>22</v>
      </c>
      <c r="C8" s="570"/>
      <c r="D8" s="570"/>
      <c r="E8" s="35"/>
      <c r="F8" s="334"/>
      <c r="G8" s="334"/>
      <c r="H8" s="577"/>
      <c r="I8" s="634">
        <f t="shared" ref="I8:U8" si="2">I6-I7</f>
        <v>0</v>
      </c>
      <c r="J8" s="635">
        <f t="shared" si="2"/>
        <v>0</v>
      </c>
      <c r="K8" s="635">
        <f t="shared" si="2"/>
        <v>0</v>
      </c>
      <c r="L8" s="635">
        <f t="shared" si="2"/>
        <v>0</v>
      </c>
      <c r="M8" s="635">
        <f t="shared" si="2"/>
        <v>0</v>
      </c>
      <c r="N8" s="635">
        <f t="shared" si="2"/>
        <v>0</v>
      </c>
      <c r="O8" s="635">
        <f t="shared" si="2"/>
        <v>0</v>
      </c>
      <c r="P8" s="635">
        <f t="shared" si="2"/>
        <v>0</v>
      </c>
      <c r="Q8" s="635">
        <f t="shared" si="2"/>
        <v>0</v>
      </c>
      <c r="R8" s="635">
        <f t="shared" si="2"/>
        <v>0</v>
      </c>
      <c r="S8" s="635">
        <f t="shared" si="2"/>
        <v>0</v>
      </c>
      <c r="T8" s="635">
        <f t="shared" si="2"/>
        <v>0</v>
      </c>
      <c r="U8" s="636">
        <f t="shared" si="2"/>
        <v>0</v>
      </c>
    </row>
    <row r="9" spans="1:22" s="1" customFormat="1">
      <c r="A9" s="35"/>
      <c r="B9" s="576" t="s">
        <v>132</v>
      </c>
      <c r="C9" s="570"/>
      <c r="D9" s="570"/>
      <c r="E9" s="35"/>
      <c r="F9" s="334"/>
      <c r="G9" s="334"/>
      <c r="H9" s="577"/>
      <c r="I9" s="634">
        <f t="shared" ref="I9:U9" si="3">I148</f>
        <v>0</v>
      </c>
      <c r="J9" s="635">
        <f t="shared" si="3"/>
        <v>0</v>
      </c>
      <c r="K9" s="635">
        <f t="shared" si="3"/>
        <v>0</v>
      </c>
      <c r="L9" s="635">
        <f t="shared" si="3"/>
        <v>0</v>
      </c>
      <c r="M9" s="635">
        <f t="shared" si="3"/>
        <v>0</v>
      </c>
      <c r="N9" s="635">
        <f t="shared" si="3"/>
        <v>0</v>
      </c>
      <c r="O9" s="635">
        <f t="shared" si="3"/>
        <v>0</v>
      </c>
      <c r="P9" s="635">
        <f t="shared" si="3"/>
        <v>0</v>
      </c>
      <c r="Q9" s="635">
        <f t="shared" si="3"/>
        <v>0</v>
      </c>
      <c r="R9" s="635">
        <f t="shared" si="3"/>
        <v>0</v>
      </c>
      <c r="S9" s="635">
        <f t="shared" si="3"/>
        <v>0</v>
      </c>
      <c r="T9" s="635">
        <f t="shared" si="3"/>
        <v>0</v>
      </c>
      <c r="U9" s="636">
        <f t="shared" si="3"/>
        <v>0</v>
      </c>
    </row>
    <row r="10" spans="1:22" s="1" customFormat="1">
      <c r="A10" s="35"/>
      <c r="B10" s="576" t="s">
        <v>129</v>
      </c>
      <c r="C10" s="570"/>
      <c r="D10" s="570"/>
      <c r="E10" s="35"/>
      <c r="F10" s="334"/>
      <c r="G10" s="334"/>
      <c r="H10" s="577"/>
      <c r="I10" s="634">
        <f t="shared" ref="I10:U10" si="4">I152</f>
        <v>0</v>
      </c>
      <c r="J10" s="635">
        <f t="shared" si="4"/>
        <v>0</v>
      </c>
      <c r="K10" s="635">
        <f t="shared" si="4"/>
        <v>0</v>
      </c>
      <c r="L10" s="635">
        <f t="shared" si="4"/>
        <v>0</v>
      </c>
      <c r="M10" s="635">
        <f t="shared" si="4"/>
        <v>0</v>
      </c>
      <c r="N10" s="635">
        <f t="shared" si="4"/>
        <v>0</v>
      </c>
      <c r="O10" s="635">
        <f t="shared" si="4"/>
        <v>0</v>
      </c>
      <c r="P10" s="635">
        <f t="shared" si="4"/>
        <v>0</v>
      </c>
      <c r="Q10" s="635">
        <f t="shared" si="4"/>
        <v>0</v>
      </c>
      <c r="R10" s="635">
        <f t="shared" si="4"/>
        <v>0</v>
      </c>
      <c r="S10" s="635">
        <f t="shared" si="4"/>
        <v>0</v>
      </c>
      <c r="T10" s="635">
        <f t="shared" si="4"/>
        <v>0</v>
      </c>
      <c r="U10" s="636">
        <f t="shared" si="4"/>
        <v>0</v>
      </c>
    </row>
    <row r="11" spans="1:22" s="1" customFormat="1">
      <c r="A11" s="35"/>
      <c r="B11" s="578" t="s">
        <v>22</v>
      </c>
      <c r="C11" s="579"/>
      <c r="D11" s="579"/>
      <c r="E11" s="580"/>
      <c r="F11" s="581"/>
      <c r="G11" s="581"/>
      <c r="H11" s="582"/>
      <c r="I11" s="637">
        <f t="shared" ref="I11:U11" si="5">SUM(I8:I10)</f>
        <v>0</v>
      </c>
      <c r="J11" s="638">
        <f t="shared" si="5"/>
        <v>0</v>
      </c>
      <c r="K11" s="638">
        <f t="shared" si="5"/>
        <v>0</v>
      </c>
      <c r="L11" s="638">
        <f t="shared" si="5"/>
        <v>0</v>
      </c>
      <c r="M11" s="638">
        <f t="shared" si="5"/>
        <v>0</v>
      </c>
      <c r="N11" s="638">
        <f t="shared" si="5"/>
        <v>0</v>
      </c>
      <c r="O11" s="638">
        <f t="shared" si="5"/>
        <v>0</v>
      </c>
      <c r="P11" s="638">
        <f t="shared" si="5"/>
        <v>0</v>
      </c>
      <c r="Q11" s="638">
        <f t="shared" si="5"/>
        <v>0</v>
      </c>
      <c r="R11" s="638">
        <f t="shared" si="5"/>
        <v>0</v>
      </c>
      <c r="S11" s="638">
        <f t="shared" si="5"/>
        <v>0</v>
      </c>
      <c r="T11" s="638">
        <f t="shared" si="5"/>
        <v>0</v>
      </c>
      <c r="U11" s="639">
        <f t="shared" si="5"/>
        <v>0</v>
      </c>
    </row>
    <row r="12" spans="1:22" s="1" customFormat="1">
      <c r="A12" s="35"/>
      <c r="B12" s="583"/>
      <c r="C12" s="35"/>
      <c r="D12" s="35"/>
      <c r="E12" s="35"/>
      <c r="F12" s="334"/>
      <c r="G12" s="334"/>
      <c r="H12" s="350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234"/>
    </row>
    <row r="13" spans="1:22" s="239" customFormat="1">
      <c r="A13" s="584"/>
      <c r="B13" s="1036"/>
      <c r="C13" s="1037"/>
      <c r="D13" s="1037"/>
      <c r="E13" s="1037"/>
      <c r="F13" s="585"/>
      <c r="G13" s="585"/>
      <c r="H13" s="586"/>
      <c r="I13" s="443" t="s">
        <v>254</v>
      </c>
      <c r="J13" s="444" t="s">
        <v>255</v>
      </c>
      <c r="K13" s="444" t="s">
        <v>256</v>
      </c>
      <c r="L13" s="444" t="s">
        <v>257</v>
      </c>
      <c r="M13" s="444" t="s">
        <v>258</v>
      </c>
      <c r="N13" s="444" t="s">
        <v>259</v>
      </c>
      <c r="O13" s="444" t="s">
        <v>248</v>
      </c>
      <c r="P13" s="444" t="s">
        <v>249</v>
      </c>
      <c r="Q13" s="444" t="s">
        <v>250</v>
      </c>
      <c r="R13" s="444" t="s">
        <v>251</v>
      </c>
      <c r="S13" s="444" t="s">
        <v>252</v>
      </c>
      <c r="T13" s="444" t="s">
        <v>253</v>
      </c>
      <c r="U13" s="445" t="s">
        <v>99</v>
      </c>
      <c r="V13" s="651"/>
    </row>
    <row r="14" spans="1:22" s="220" customFormat="1">
      <c r="A14" s="587"/>
      <c r="B14" s="588" t="s">
        <v>24</v>
      </c>
      <c r="C14" s="589"/>
      <c r="D14" s="589"/>
      <c r="E14" s="587"/>
      <c r="F14" s="332"/>
      <c r="G14" s="332"/>
      <c r="H14" s="397"/>
      <c r="I14" s="397"/>
      <c r="J14" s="397"/>
      <c r="K14" s="397"/>
      <c r="L14" s="397"/>
      <c r="M14" s="397"/>
      <c r="N14" s="397"/>
      <c r="O14" s="397"/>
      <c r="P14" s="397"/>
      <c r="Q14" s="397"/>
      <c r="R14" s="397"/>
      <c r="S14" s="397"/>
      <c r="T14" s="397"/>
      <c r="U14" s="640"/>
      <c r="V14" s="662" t="b">
        <f>PreOpenPd=PreOp1Yr</f>
        <v>1</v>
      </c>
    </row>
    <row r="15" spans="1:22" s="220" customFormat="1">
      <c r="A15" s="587"/>
      <c r="B15" s="588"/>
      <c r="C15" s="589" t="s">
        <v>25</v>
      </c>
      <c r="D15" s="589"/>
      <c r="E15" s="587"/>
      <c r="F15" s="590"/>
      <c r="G15" s="590"/>
      <c r="H15" s="591"/>
      <c r="I15" s="591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641"/>
    </row>
    <row r="16" spans="1:22" s="220" customFormat="1">
      <c r="A16" s="587"/>
      <c r="B16" s="592"/>
      <c r="C16" s="569"/>
      <c r="D16" s="589" t="s">
        <v>27</v>
      </c>
      <c r="E16" s="587"/>
      <c r="F16" s="332"/>
      <c r="G16" s="332"/>
      <c r="H16" s="397"/>
      <c r="I16" s="398"/>
      <c r="J16" s="398"/>
      <c r="K16" s="398"/>
      <c r="L16" s="398"/>
      <c r="M16" s="398"/>
      <c r="N16" s="398"/>
      <c r="O16" s="398"/>
      <c r="P16" s="398"/>
      <c r="Q16" s="398"/>
      <c r="R16" s="398"/>
      <c r="S16" s="398"/>
      <c r="T16" s="398"/>
      <c r="U16" s="645"/>
    </row>
    <row r="17" spans="1:21" s="220" customFormat="1">
      <c r="A17" s="587"/>
      <c r="B17" s="592"/>
      <c r="C17" s="569"/>
      <c r="D17" s="593" t="s">
        <v>28</v>
      </c>
      <c r="E17" s="587"/>
      <c r="F17" s="331"/>
      <c r="G17" s="331"/>
      <c r="H17" s="326"/>
      <c r="I17" s="253">
        <v>0</v>
      </c>
      <c r="J17" s="253">
        <v>0</v>
      </c>
      <c r="K17" s="253">
        <v>0</v>
      </c>
      <c r="L17" s="253">
        <v>0</v>
      </c>
      <c r="M17" s="253">
        <v>0</v>
      </c>
      <c r="N17" s="253">
        <v>0</v>
      </c>
      <c r="O17" s="253">
        <v>0</v>
      </c>
      <c r="P17" s="253">
        <v>0</v>
      </c>
      <c r="Q17" s="253">
        <v>0</v>
      </c>
      <c r="R17" s="253">
        <v>0</v>
      </c>
      <c r="S17" s="253">
        <v>0</v>
      </c>
      <c r="T17" s="253">
        <v>0</v>
      </c>
      <c r="U17" s="254">
        <f>SUM(I17:T17)</f>
        <v>0</v>
      </c>
    </row>
    <row r="18" spans="1:21" s="220" customFormat="1">
      <c r="A18" s="587"/>
      <c r="B18" s="592"/>
      <c r="C18" s="569"/>
      <c r="D18" s="593" t="s">
        <v>241</v>
      </c>
      <c r="E18" s="587"/>
      <c r="F18" s="331"/>
      <c r="G18" s="331"/>
      <c r="H18" s="326"/>
      <c r="I18" s="253">
        <v>0</v>
      </c>
      <c r="J18" s="253">
        <v>0</v>
      </c>
      <c r="K18" s="253">
        <v>0</v>
      </c>
      <c r="L18" s="253">
        <v>0</v>
      </c>
      <c r="M18" s="253">
        <v>0</v>
      </c>
      <c r="N18" s="253">
        <v>0</v>
      </c>
      <c r="O18" s="253">
        <v>0</v>
      </c>
      <c r="P18" s="253">
        <v>0</v>
      </c>
      <c r="Q18" s="253">
        <v>0</v>
      </c>
      <c r="R18" s="253">
        <v>0</v>
      </c>
      <c r="S18" s="253">
        <v>0</v>
      </c>
      <c r="T18" s="253">
        <v>0</v>
      </c>
      <c r="U18" s="254">
        <f>SUM(I18:T18)</f>
        <v>0</v>
      </c>
    </row>
    <row r="19" spans="1:21" s="220" customFormat="1">
      <c r="A19" s="587"/>
      <c r="B19" s="592"/>
      <c r="C19" s="569"/>
      <c r="D19" s="593" t="s">
        <v>30</v>
      </c>
      <c r="E19" s="587"/>
      <c r="F19" s="331"/>
      <c r="G19" s="331"/>
      <c r="H19" s="326"/>
      <c r="I19" s="253">
        <v>0</v>
      </c>
      <c r="J19" s="253">
        <v>0</v>
      </c>
      <c r="K19" s="253">
        <v>0</v>
      </c>
      <c r="L19" s="253">
        <v>0</v>
      </c>
      <c r="M19" s="253">
        <v>0</v>
      </c>
      <c r="N19" s="253">
        <v>0</v>
      </c>
      <c r="O19" s="253">
        <v>0</v>
      </c>
      <c r="P19" s="253">
        <v>0</v>
      </c>
      <c r="Q19" s="253">
        <v>0</v>
      </c>
      <c r="R19" s="253">
        <v>0</v>
      </c>
      <c r="S19" s="253">
        <v>0</v>
      </c>
      <c r="T19" s="253">
        <v>0</v>
      </c>
      <c r="U19" s="254">
        <f>SUM(I19:T19)</f>
        <v>0</v>
      </c>
    </row>
    <row r="20" spans="1:21" s="220" customFormat="1" ht="18">
      <c r="A20" s="587"/>
      <c r="B20" s="592"/>
      <c r="C20" s="569"/>
      <c r="D20" s="593" t="s">
        <v>30</v>
      </c>
      <c r="E20" s="587"/>
      <c r="F20" s="332"/>
      <c r="G20" s="332"/>
      <c r="H20" s="326"/>
      <c r="I20" s="263">
        <v>0</v>
      </c>
      <c r="J20" s="263">
        <v>0</v>
      </c>
      <c r="K20" s="263">
        <v>0</v>
      </c>
      <c r="L20" s="263">
        <v>0</v>
      </c>
      <c r="M20" s="263">
        <v>0</v>
      </c>
      <c r="N20" s="263">
        <v>0</v>
      </c>
      <c r="O20" s="263">
        <v>0</v>
      </c>
      <c r="P20" s="263">
        <v>0</v>
      </c>
      <c r="Q20" s="263">
        <v>0</v>
      </c>
      <c r="R20" s="263">
        <v>0</v>
      </c>
      <c r="S20" s="263">
        <v>0</v>
      </c>
      <c r="T20" s="263">
        <v>0</v>
      </c>
      <c r="U20" s="264">
        <f>SUM(I20:T20)</f>
        <v>0</v>
      </c>
    </row>
    <row r="21" spans="1:21" s="220" customFormat="1">
      <c r="A21" s="587"/>
      <c r="B21" s="592"/>
      <c r="C21" s="569" t="s">
        <v>31</v>
      </c>
      <c r="D21" s="98"/>
      <c r="E21" s="587"/>
      <c r="F21" s="332"/>
      <c r="G21" s="332"/>
      <c r="H21" s="326"/>
      <c r="I21" s="257">
        <f t="shared" ref="I21:U21" si="6">SUM(I16:I20)</f>
        <v>0</v>
      </c>
      <c r="J21" s="447">
        <f t="shared" si="6"/>
        <v>0</v>
      </c>
      <c r="K21" s="447">
        <f t="shared" si="6"/>
        <v>0</v>
      </c>
      <c r="L21" s="447">
        <f t="shared" si="6"/>
        <v>0</v>
      </c>
      <c r="M21" s="447">
        <f t="shared" si="6"/>
        <v>0</v>
      </c>
      <c r="N21" s="447">
        <f t="shared" si="6"/>
        <v>0</v>
      </c>
      <c r="O21" s="447">
        <f t="shared" si="6"/>
        <v>0</v>
      </c>
      <c r="P21" s="447">
        <f t="shared" si="6"/>
        <v>0</v>
      </c>
      <c r="Q21" s="447">
        <f t="shared" si="6"/>
        <v>0</v>
      </c>
      <c r="R21" s="447">
        <f t="shared" si="6"/>
        <v>0</v>
      </c>
      <c r="S21" s="447">
        <f t="shared" si="6"/>
        <v>0</v>
      </c>
      <c r="T21" s="447">
        <f t="shared" si="6"/>
        <v>0</v>
      </c>
      <c r="U21" s="258">
        <f t="shared" si="6"/>
        <v>0</v>
      </c>
    </row>
    <row r="22" spans="1:21" s="220" customFormat="1">
      <c r="A22" s="587"/>
      <c r="B22" s="592"/>
      <c r="C22" s="569"/>
      <c r="D22" s="569"/>
      <c r="E22" s="135"/>
      <c r="F22" s="594"/>
      <c r="G22" s="594"/>
      <c r="H22" s="397"/>
      <c r="I22" s="396"/>
      <c r="J22" s="396"/>
      <c r="K22" s="396"/>
      <c r="L22" s="396"/>
      <c r="M22" s="396"/>
      <c r="N22" s="396"/>
      <c r="O22" s="396"/>
      <c r="P22" s="396"/>
      <c r="Q22" s="396"/>
      <c r="R22" s="396"/>
      <c r="S22" s="396"/>
      <c r="T22" s="396"/>
      <c r="U22" s="644"/>
    </row>
    <row r="23" spans="1:21" s="220" customFormat="1">
      <c r="A23" s="587"/>
      <c r="B23" s="588"/>
      <c r="C23" s="589" t="s">
        <v>32</v>
      </c>
      <c r="D23" s="589"/>
      <c r="E23" s="135"/>
      <c r="F23" s="594"/>
      <c r="G23" s="594"/>
      <c r="H23" s="397"/>
      <c r="I23" s="397"/>
      <c r="J23" s="397"/>
      <c r="K23" s="397"/>
      <c r="L23" s="397"/>
      <c r="M23" s="397"/>
      <c r="N23" s="397"/>
      <c r="O23" s="397"/>
      <c r="P23" s="397"/>
      <c r="Q23" s="397"/>
      <c r="R23" s="397"/>
      <c r="S23" s="397"/>
      <c r="T23" s="397"/>
      <c r="U23" s="640"/>
    </row>
    <row r="24" spans="1:21" s="220" customFormat="1">
      <c r="A24" s="587"/>
      <c r="B24" s="592"/>
      <c r="C24" s="569"/>
      <c r="D24" s="589" t="s">
        <v>27</v>
      </c>
      <c r="E24" s="587"/>
      <c r="F24" s="332"/>
      <c r="G24" s="332"/>
      <c r="H24" s="397"/>
      <c r="I24" s="398"/>
      <c r="J24" s="398"/>
      <c r="K24" s="398"/>
      <c r="L24" s="398"/>
      <c r="M24" s="398"/>
      <c r="N24" s="398"/>
      <c r="O24" s="398"/>
      <c r="P24" s="398"/>
      <c r="Q24" s="398"/>
      <c r="R24" s="398"/>
      <c r="S24" s="398"/>
      <c r="T24" s="398"/>
      <c r="U24" s="645"/>
    </row>
    <row r="25" spans="1:21" s="220" customFormat="1">
      <c r="A25" s="587"/>
      <c r="B25" s="592"/>
      <c r="C25" s="569"/>
      <c r="D25" s="593" t="s">
        <v>37</v>
      </c>
      <c r="E25" s="587"/>
      <c r="F25" s="331"/>
      <c r="G25" s="331"/>
      <c r="H25" s="326"/>
      <c r="I25" s="253">
        <v>0</v>
      </c>
      <c r="J25" s="253">
        <v>0</v>
      </c>
      <c r="K25" s="253">
        <v>0</v>
      </c>
      <c r="L25" s="253">
        <v>0</v>
      </c>
      <c r="M25" s="253">
        <v>0</v>
      </c>
      <c r="N25" s="253">
        <v>0</v>
      </c>
      <c r="O25" s="253">
        <v>0</v>
      </c>
      <c r="P25" s="253">
        <v>0</v>
      </c>
      <c r="Q25" s="253">
        <v>0</v>
      </c>
      <c r="R25" s="253">
        <v>0</v>
      </c>
      <c r="S25" s="253">
        <v>0</v>
      </c>
      <c r="T25" s="253">
        <v>0</v>
      </c>
      <c r="U25" s="254">
        <f>SUM(I25:T25)</f>
        <v>0</v>
      </c>
    </row>
    <row r="26" spans="1:21" s="220" customFormat="1">
      <c r="A26" s="587"/>
      <c r="B26" s="592"/>
      <c r="C26" s="569"/>
      <c r="D26" s="593" t="s">
        <v>30</v>
      </c>
      <c r="E26" s="587"/>
      <c r="F26" s="331"/>
      <c r="G26" s="331"/>
      <c r="H26" s="326"/>
      <c r="I26" s="253">
        <v>0</v>
      </c>
      <c r="J26" s="253">
        <v>0</v>
      </c>
      <c r="K26" s="253">
        <v>0</v>
      </c>
      <c r="L26" s="253">
        <v>0</v>
      </c>
      <c r="M26" s="253">
        <v>0</v>
      </c>
      <c r="N26" s="253">
        <v>0</v>
      </c>
      <c r="O26" s="253">
        <v>0</v>
      </c>
      <c r="P26" s="253">
        <v>0</v>
      </c>
      <c r="Q26" s="253">
        <v>0</v>
      </c>
      <c r="R26" s="253">
        <v>0</v>
      </c>
      <c r="S26" s="253">
        <v>0</v>
      </c>
      <c r="T26" s="253">
        <v>0</v>
      </c>
      <c r="U26" s="254">
        <f>SUM(I26:T26)</f>
        <v>0</v>
      </c>
    </row>
    <row r="27" spans="1:21" s="220" customFormat="1">
      <c r="A27" s="587"/>
      <c r="B27" s="592"/>
      <c r="C27" s="569"/>
      <c r="D27" s="593" t="s">
        <v>38</v>
      </c>
      <c r="E27" s="587"/>
      <c r="F27" s="332"/>
      <c r="G27" s="332"/>
      <c r="H27" s="326"/>
      <c r="I27" s="253">
        <v>0</v>
      </c>
      <c r="J27" s="253">
        <v>0</v>
      </c>
      <c r="K27" s="253">
        <v>0</v>
      </c>
      <c r="L27" s="253">
        <v>0</v>
      </c>
      <c r="M27" s="253">
        <v>0</v>
      </c>
      <c r="N27" s="253">
        <v>0</v>
      </c>
      <c r="O27" s="253">
        <v>0</v>
      </c>
      <c r="P27" s="253">
        <v>0</v>
      </c>
      <c r="Q27" s="253">
        <v>0</v>
      </c>
      <c r="R27" s="253">
        <v>0</v>
      </c>
      <c r="S27" s="253">
        <v>0</v>
      </c>
      <c r="T27" s="253">
        <v>0</v>
      </c>
      <c r="U27" s="254">
        <f>SUM(I27:T27)</f>
        <v>0</v>
      </c>
    </row>
    <row r="28" spans="1:21" s="220" customFormat="1">
      <c r="A28" s="587"/>
      <c r="B28" s="592"/>
      <c r="C28" s="569" t="s">
        <v>39</v>
      </c>
      <c r="D28" s="98"/>
      <c r="E28" s="587"/>
      <c r="F28" s="332"/>
      <c r="G28" s="332"/>
      <c r="H28" s="326"/>
      <c r="I28" s="257">
        <f t="shared" ref="I28:U28" si="7">SUM(I25:I27)</f>
        <v>0</v>
      </c>
      <c r="J28" s="257">
        <f t="shared" si="7"/>
        <v>0</v>
      </c>
      <c r="K28" s="257">
        <f t="shared" si="7"/>
        <v>0</v>
      </c>
      <c r="L28" s="257">
        <f t="shared" si="7"/>
        <v>0</v>
      </c>
      <c r="M28" s="257">
        <f t="shared" si="7"/>
        <v>0</v>
      </c>
      <c r="N28" s="257">
        <f t="shared" si="7"/>
        <v>0</v>
      </c>
      <c r="O28" s="257">
        <f t="shared" si="7"/>
        <v>0</v>
      </c>
      <c r="P28" s="257">
        <f t="shared" si="7"/>
        <v>0</v>
      </c>
      <c r="Q28" s="257">
        <f t="shared" si="7"/>
        <v>0</v>
      </c>
      <c r="R28" s="257">
        <f t="shared" si="7"/>
        <v>0</v>
      </c>
      <c r="S28" s="257">
        <f t="shared" si="7"/>
        <v>0</v>
      </c>
      <c r="T28" s="257">
        <f t="shared" si="7"/>
        <v>0</v>
      </c>
      <c r="U28" s="257">
        <f t="shared" si="7"/>
        <v>0</v>
      </c>
    </row>
    <row r="29" spans="1:21" s="220" customFormat="1" ht="7.5" customHeight="1">
      <c r="A29" s="587"/>
      <c r="B29" s="592"/>
      <c r="C29" s="569"/>
      <c r="D29" s="569"/>
      <c r="E29" s="135"/>
      <c r="F29" s="594"/>
      <c r="G29" s="594"/>
      <c r="H29" s="397"/>
      <c r="I29" s="396"/>
      <c r="J29" s="396"/>
      <c r="K29" s="396"/>
      <c r="L29" s="396"/>
      <c r="M29" s="396"/>
      <c r="N29" s="396"/>
      <c r="O29" s="396"/>
      <c r="P29" s="396"/>
      <c r="Q29" s="396"/>
      <c r="R29" s="396"/>
      <c r="S29" s="396"/>
      <c r="T29" s="396"/>
      <c r="U29" s="644"/>
    </row>
    <row r="30" spans="1:21" s="220" customFormat="1">
      <c r="A30" s="587"/>
      <c r="B30" s="588"/>
      <c r="C30" s="589" t="s">
        <v>40</v>
      </c>
      <c r="D30" s="589"/>
      <c r="E30" s="135"/>
      <c r="F30" s="594"/>
      <c r="G30" s="594"/>
      <c r="H30" s="397"/>
      <c r="I30" s="398"/>
      <c r="J30" s="398"/>
      <c r="K30" s="398"/>
      <c r="L30" s="398"/>
      <c r="M30" s="398"/>
      <c r="N30" s="398"/>
      <c r="O30" s="398"/>
      <c r="P30" s="398"/>
      <c r="Q30" s="398"/>
      <c r="R30" s="398"/>
      <c r="S30" s="398"/>
      <c r="T30" s="398"/>
      <c r="U30" s="645"/>
    </row>
    <row r="31" spans="1:21" s="220" customFormat="1">
      <c r="A31" s="587"/>
      <c r="B31" s="592"/>
      <c r="C31" s="569"/>
      <c r="D31" s="98" t="s">
        <v>41</v>
      </c>
      <c r="E31" s="587"/>
      <c r="F31" s="332"/>
      <c r="G31" s="332"/>
      <c r="H31" s="326"/>
      <c r="I31" s="253">
        <v>0</v>
      </c>
      <c r="J31" s="253">
        <v>0</v>
      </c>
      <c r="K31" s="253">
        <v>0</v>
      </c>
      <c r="L31" s="253">
        <v>0</v>
      </c>
      <c r="M31" s="253">
        <v>0</v>
      </c>
      <c r="N31" s="253">
        <v>0</v>
      </c>
      <c r="O31" s="253">
        <v>0</v>
      </c>
      <c r="P31" s="253">
        <v>0</v>
      </c>
      <c r="Q31" s="253">
        <v>0</v>
      </c>
      <c r="R31" s="253">
        <v>0</v>
      </c>
      <c r="S31" s="253">
        <v>0</v>
      </c>
      <c r="T31" s="253">
        <v>0</v>
      </c>
      <c r="U31" s="254">
        <f t="shared" ref="U31:U38" si="8">SUM(I31:T31)</f>
        <v>0</v>
      </c>
    </row>
    <row r="32" spans="1:21" s="220" customFormat="1">
      <c r="A32" s="587"/>
      <c r="B32" s="592"/>
      <c r="C32" s="569"/>
      <c r="D32" s="98" t="s">
        <v>42</v>
      </c>
      <c r="E32" s="587"/>
      <c r="F32" s="332"/>
      <c r="G32" s="332"/>
      <c r="H32" s="326"/>
      <c r="I32" s="253">
        <v>0</v>
      </c>
      <c r="J32" s="253">
        <v>0</v>
      </c>
      <c r="K32" s="253">
        <v>0</v>
      </c>
      <c r="L32" s="253">
        <v>0</v>
      </c>
      <c r="M32" s="253">
        <v>0</v>
      </c>
      <c r="N32" s="253">
        <v>0</v>
      </c>
      <c r="O32" s="253">
        <v>0</v>
      </c>
      <c r="P32" s="253">
        <v>0</v>
      </c>
      <c r="Q32" s="253">
        <v>0</v>
      </c>
      <c r="R32" s="253">
        <v>0</v>
      </c>
      <c r="S32" s="253">
        <v>0</v>
      </c>
      <c r="T32" s="253">
        <v>0</v>
      </c>
      <c r="U32" s="254">
        <f t="shared" si="8"/>
        <v>0</v>
      </c>
    </row>
    <row r="33" spans="1:23" s="220" customFormat="1">
      <c r="A33" s="587"/>
      <c r="B33" s="592"/>
      <c r="C33" s="569"/>
      <c r="D33" s="98" t="s">
        <v>43</v>
      </c>
      <c r="E33" s="587"/>
      <c r="F33" s="332"/>
      <c r="G33" s="332"/>
      <c r="H33" s="326"/>
      <c r="I33" s="253">
        <v>0</v>
      </c>
      <c r="J33" s="253">
        <v>0</v>
      </c>
      <c r="K33" s="253">
        <v>0</v>
      </c>
      <c r="L33" s="253">
        <v>0</v>
      </c>
      <c r="M33" s="253">
        <v>0</v>
      </c>
      <c r="N33" s="253">
        <v>0</v>
      </c>
      <c r="O33" s="253">
        <v>0</v>
      </c>
      <c r="P33" s="253">
        <v>0</v>
      </c>
      <c r="Q33" s="253">
        <v>0</v>
      </c>
      <c r="R33" s="253">
        <v>0</v>
      </c>
      <c r="S33" s="253">
        <v>0</v>
      </c>
      <c r="T33" s="253">
        <v>0</v>
      </c>
      <c r="U33" s="254">
        <f t="shared" si="8"/>
        <v>0</v>
      </c>
    </row>
    <row r="34" spans="1:23" s="220" customFormat="1">
      <c r="A34" s="587"/>
      <c r="B34" s="592"/>
      <c r="C34" s="569"/>
      <c r="D34" s="98" t="s">
        <v>44</v>
      </c>
      <c r="E34" s="587"/>
      <c r="F34" s="332"/>
      <c r="G34" s="332"/>
      <c r="H34" s="326"/>
      <c r="I34" s="253">
        <v>0</v>
      </c>
      <c r="J34" s="253">
        <v>0</v>
      </c>
      <c r="K34" s="253">
        <v>0</v>
      </c>
      <c r="L34" s="253">
        <v>0</v>
      </c>
      <c r="M34" s="253">
        <v>0</v>
      </c>
      <c r="N34" s="253">
        <v>0</v>
      </c>
      <c r="O34" s="253">
        <v>0</v>
      </c>
      <c r="P34" s="253">
        <v>0</v>
      </c>
      <c r="Q34" s="253">
        <v>0</v>
      </c>
      <c r="R34" s="253">
        <v>0</v>
      </c>
      <c r="S34" s="253">
        <v>0</v>
      </c>
      <c r="T34" s="253">
        <v>0</v>
      </c>
      <c r="U34" s="254">
        <f t="shared" si="8"/>
        <v>0</v>
      </c>
    </row>
    <row r="35" spans="1:23" s="220" customFormat="1">
      <c r="A35" s="587"/>
      <c r="B35" s="592"/>
      <c r="C35" s="569"/>
      <c r="D35" s="98" t="s">
        <v>45</v>
      </c>
      <c r="E35" s="587"/>
      <c r="F35" s="332"/>
      <c r="G35" s="332"/>
      <c r="H35" s="326"/>
      <c r="I35" s="253">
        <v>0</v>
      </c>
      <c r="J35" s="253">
        <v>0</v>
      </c>
      <c r="K35" s="253">
        <v>0</v>
      </c>
      <c r="L35" s="253">
        <v>0</v>
      </c>
      <c r="M35" s="253">
        <v>0</v>
      </c>
      <c r="N35" s="253">
        <v>0</v>
      </c>
      <c r="O35" s="253">
        <v>0</v>
      </c>
      <c r="P35" s="253">
        <v>0</v>
      </c>
      <c r="Q35" s="253">
        <v>0</v>
      </c>
      <c r="R35" s="253">
        <v>0</v>
      </c>
      <c r="S35" s="253">
        <v>0</v>
      </c>
      <c r="T35" s="253">
        <v>0</v>
      </c>
      <c r="U35" s="254">
        <f t="shared" si="8"/>
        <v>0</v>
      </c>
    </row>
    <row r="36" spans="1:23" s="220" customFormat="1">
      <c r="A36" s="587"/>
      <c r="B36" s="592"/>
      <c r="C36" s="569"/>
      <c r="D36" s="98" t="s">
        <v>46</v>
      </c>
      <c r="E36" s="587"/>
      <c r="F36" s="332"/>
      <c r="G36" s="332"/>
      <c r="H36" s="326"/>
      <c r="I36" s="253">
        <v>0</v>
      </c>
      <c r="J36" s="253">
        <v>0</v>
      </c>
      <c r="K36" s="253">
        <v>0</v>
      </c>
      <c r="L36" s="253">
        <v>0</v>
      </c>
      <c r="M36" s="253">
        <v>0</v>
      </c>
      <c r="N36" s="253">
        <v>0</v>
      </c>
      <c r="O36" s="253">
        <v>0</v>
      </c>
      <c r="P36" s="253">
        <v>0</v>
      </c>
      <c r="Q36" s="253">
        <v>0</v>
      </c>
      <c r="R36" s="253">
        <v>0</v>
      </c>
      <c r="S36" s="253">
        <v>0</v>
      </c>
      <c r="T36" s="253">
        <v>0</v>
      </c>
      <c r="U36" s="254">
        <f t="shared" si="8"/>
        <v>0</v>
      </c>
    </row>
    <row r="37" spans="1:23" s="220" customFormat="1">
      <c r="A37" s="587"/>
      <c r="B37" s="592"/>
      <c r="C37" s="569"/>
      <c r="D37" s="98" t="s">
        <v>47</v>
      </c>
      <c r="E37" s="587"/>
      <c r="F37" s="332"/>
      <c r="G37" s="332"/>
      <c r="H37" s="326"/>
      <c r="I37" s="253">
        <v>0</v>
      </c>
      <c r="J37" s="253">
        <v>0</v>
      </c>
      <c r="K37" s="253">
        <v>0</v>
      </c>
      <c r="L37" s="253">
        <v>0</v>
      </c>
      <c r="M37" s="253">
        <v>0</v>
      </c>
      <c r="N37" s="253">
        <v>0</v>
      </c>
      <c r="O37" s="253">
        <v>0</v>
      </c>
      <c r="P37" s="253">
        <v>0</v>
      </c>
      <c r="Q37" s="253">
        <v>0</v>
      </c>
      <c r="R37" s="253">
        <v>0</v>
      </c>
      <c r="S37" s="253">
        <v>0</v>
      </c>
      <c r="T37" s="253">
        <v>0</v>
      </c>
      <c r="U37" s="254">
        <f t="shared" si="8"/>
        <v>0</v>
      </c>
    </row>
    <row r="38" spans="1:23" s="220" customFormat="1" ht="18">
      <c r="A38" s="587"/>
      <c r="B38" s="592"/>
      <c r="C38" s="569"/>
      <c r="D38" s="98" t="s">
        <v>48</v>
      </c>
      <c r="E38" s="587"/>
      <c r="F38" s="332"/>
      <c r="G38" s="332"/>
      <c r="H38" s="326"/>
      <c r="I38" s="263">
        <v>0</v>
      </c>
      <c r="J38" s="263">
        <v>0</v>
      </c>
      <c r="K38" s="263">
        <v>0</v>
      </c>
      <c r="L38" s="263">
        <v>0</v>
      </c>
      <c r="M38" s="263">
        <v>0</v>
      </c>
      <c r="N38" s="263">
        <v>0</v>
      </c>
      <c r="O38" s="263">
        <v>0</v>
      </c>
      <c r="P38" s="263">
        <v>0</v>
      </c>
      <c r="Q38" s="263">
        <v>0</v>
      </c>
      <c r="R38" s="263">
        <v>0</v>
      </c>
      <c r="S38" s="263">
        <v>0</v>
      </c>
      <c r="T38" s="263">
        <v>0</v>
      </c>
      <c r="U38" s="264">
        <f t="shared" si="8"/>
        <v>0</v>
      </c>
    </row>
    <row r="39" spans="1:23" s="220" customFormat="1">
      <c r="A39" s="587"/>
      <c r="B39" s="592"/>
      <c r="C39" s="569" t="s">
        <v>49</v>
      </c>
      <c r="D39" s="98"/>
      <c r="E39" s="587"/>
      <c r="F39" s="332"/>
      <c r="G39" s="332"/>
      <c r="H39" s="326"/>
      <c r="I39" s="257">
        <f t="shared" ref="I39:U39" si="9">SUM(I31:I38)</f>
        <v>0</v>
      </c>
      <c r="J39" s="447">
        <f t="shared" si="9"/>
        <v>0</v>
      </c>
      <c r="K39" s="447">
        <f t="shared" si="9"/>
        <v>0</v>
      </c>
      <c r="L39" s="447">
        <f t="shared" si="9"/>
        <v>0</v>
      </c>
      <c r="M39" s="447">
        <f t="shared" si="9"/>
        <v>0</v>
      </c>
      <c r="N39" s="447">
        <f t="shared" si="9"/>
        <v>0</v>
      </c>
      <c r="O39" s="447">
        <f t="shared" si="9"/>
        <v>0</v>
      </c>
      <c r="P39" s="447">
        <f t="shared" si="9"/>
        <v>0</v>
      </c>
      <c r="Q39" s="447">
        <f t="shared" si="9"/>
        <v>0</v>
      </c>
      <c r="R39" s="447">
        <f t="shared" si="9"/>
        <v>0</v>
      </c>
      <c r="S39" s="447">
        <f t="shared" si="9"/>
        <v>0</v>
      </c>
      <c r="T39" s="447">
        <f t="shared" si="9"/>
        <v>0</v>
      </c>
      <c r="U39" s="258">
        <f t="shared" si="9"/>
        <v>0</v>
      </c>
    </row>
    <row r="40" spans="1:23" s="220" customFormat="1">
      <c r="A40" s="587"/>
      <c r="B40" s="592"/>
      <c r="C40" s="569"/>
      <c r="D40" s="98"/>
      <c r="E40" s="587"/>
      <c r="F40" s="332"/>
      <c r="G40" s="332"/>
      <c r="H40" s="397"/>
      <c r="I40" s="260"/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1"/>
    </row>
    <row r="41" spans="1:23" s="220" customFormat="1" ht="18.5" thickBot="1">
      <c r="A41" s="587"/>
      <c r="B41" s="595" t="s">
        <v>50</v>
      </c>
      <c r="C41" s="596"/>
      <c r="D41" s="596"/>
      <c r="E41" s="597"/>
      <c r="F41" s="598"/>
      <c r="G41" s="598"/>
      <c r="H41" s="599"/>
      <c r="I41" s="272">
        <f t="shared" ref="I41:U41" si="10">I39+I28+I21</f>
        <v>0</v>
      </c>
      <c r="J41" s="273">
        <f t="shared" si="10"/>
        <v>0</v>
      </c>
      <c r="K41" s="273">
        <f t="shared" si="10"/>
        <v>0</v>
      </c>
      <c r="L41" s="273">
        <f t="shared" si="10"/>
        <v>0</v>
      </c>
      <c r="M41" s="273">
        <f t="shared" si="10"/>
        <v>0</v>
      </c>
      <c r="N41" s="273">
        <f t="shared" si="10"/>
        <v>0</v>
      </c>
      <c r="O41" s="273">
        <f t="shared" si="10"/>
        <v>0</v>
      </c>
      <c r="P41" s="273">
        <f t="shared" si="10"/>
        <v>0</v>
      </c>
      <c r="Q41" s="273">
        <f t="shared" si="10"/>
        <v>0</v>
      </c>
      <c r="R41" s="273">
        <f t="shared" si="10"/>
        <v>0</v>
      </c>
      <c r="S41" s="273">
        <f t="shared" si="10"/>
        <v>0</v>
      </c>
      <c r="T41" s="273">
        <f t="shared" si="10"/>
        <v>0</v>
      </c>
      <c r="U41" s="274">
        <f t="shared" si="10"/>
        <v>0</v>
      </c>
    </row>
    <row r="42" spans="1:23" s="220" customFormat="1" ht="8.15" customHeight="1" thickTop="1">
      <c r="A42" s="587"/>
      <c r="B42" s="600"/>
      <c r="C42" s="601"/>
      <c r="D42" s="601"/>
      <c r="E42" s="602"/>
      <c r="F42" s="603"/>
      <c r="G42" s="603"/>
      <c r="H42" s="412"/>
      <c r="I42" s="401"/>
      <c r="J42" s="401"/>
      <c r="K42" s="401"/>
      <c r="L42" s="401"/>
      <c r="M42" s="401"/>
      <c r="N42" s="401"/>
      <c r="O42" s="401"/>
      <c r="P42" s="401"/>
      <c r="Q42" s="401"/>
      <c r="R42" s="401"/>
      <c r="S42" s="401"/>
      <c r="T42" s="401"/>
      <c r="U42" s="646"/>
    </row>
    <row r="43" spans="1:23" s="220" customFormat="1">
      <c r="A43" s="587"/>
      <c r="B43" s="588" t="s">
        <v>51</v>
      </c>
      <c r="C43" s="589"/>
      <c r="D43" s="589"/>
      <c r="E43" s="587"/>
      <c r="F43" s="332"/>
      <c r="G43" s="332"/>
      <c r="H43" s="397"/>
      <c r="I43" s="397"/>
      <c r="J43" s="397"/>
      <c r="K43" s="397"/>
      <c r="L43" s="397"/>
      <c r="M43" s="397"/>
      <c r="N43" s="397"/>
      <c r="O43" s="397"/>
      <c r="P43" s="397"/>
      <c r="Q43" s="397"/>
      <c r="R43" s="397"/>
      <c r="S43" s="397"/>
      <c r="T43" s="397"/>
      <c r="U43" s="640"/>
    </row>
    <row r="44" spans="1:23" s="220" customFormat="1" ht="29">
      <c r="A44" s="587"/>
      <c r="B44" s="592"/>
      <c r="C44" s="604" t="s">
        <v>260</v>
      </c>
      <c r="D44" s="569"/>
      <c r="E44" s="587"/>
      <c r="F44" s="332"/>
      <c r="G44" s="605" t="s">
        <v>261</v>
      </c>
      <c r="H44" s="397"/>
      <c r="I44" s="397"/>
      <c r="J44" s="397"/>
      <c r="K44" s="397"/>
      <c r="L44" s="397"/>
      <c r="M44" s="397"/>
      <c r="N44" s="397"/>
      <c r="O44" s="397"/>
      <c r="P44" s="397"/>
      <c r="Q44" s="397"/>
      <c r="R44" s="397"/>
      <c r="S44" s="397"/>
      <c r="T44" s="397"/>
      <c r="U44" s="640"/>
    </row>
    <row r="45" spans="1:23" s="220" customFormat="1">
      <c r="A45" s="587"/>
      <c r="B45" s="592"/>
      <c r="C45" s="587"/>
      <c r="D45" s="606" t="s">
        <v>135</v>
      </c>
      <c r="E45" s="538"/>
      <c r="F45" s="331"/>
      <c r="G45" s="441">
        <v>0</v>
      </c>
      <c r="H45" s="326"/>
      <c r="I45" s="253">
        <v>0</v>
      </c>
      <c r="J45" s="253">
        <v>0</v>
      </c>
      <c r="K45" s="253">
        <v>0</v>
      </c>
      <c r="L45" s="253">
        <v>0</v>
      </c>
      <c r="M45" s="253">
        <v>0</v>
      </c>
      <c r="N45" s="253">
        <v>0</v>
      </c>
      <c r="O45" s="253">
        <v>0</v>
      </c>
      <c r="P45" s="253">
        <v>0</v>
      </c>
      <c r="Q45" s="253">
        <v>0</v>
      </c>
      <c r="R45" s="253">
        <v>0</v>
      </c>
      <c r="S45" s="253">
        <v>0</v>
      </c>
      <c r="T45" s="253">
        <v>0</v>
      </c>
      <c r="U45" s="254">
        <f t="shared" ref="U45:U50" si="11">SUM(I45:T45)</f>
        <v>0</v>
      </c>
    </row>
    <row r="46" spans="1:23" s="220" customFormat="1">
      <c r="A46" s="587"/>
      <c r="B46" s="592"/>
      <c r="C46" s="587"/>
      <c r="D46" s="606" t="s">
        <v>136</v>
      </c>
      <c r="E46" s="538"/>
      <c r="F46" s="331"/>
      <c r="G46" s="441">
        <v>0</v>
      </c>
      <c r="H46" s="326"/>
      <c r="I46" s="253">
        <v>0</v>
      </c>
      <c r="J46" s="253">
        <v>0</v>
      </c>
      <c r="K46" s="253">
        <v>0</v>
      </c>
      <c r="L46" s="253">
        <v>0</v>
      </c>
      <c r="M46" s="253">
        <v>0</v>
      </c>
      <c r="N46" s="253">
        <v>0</v>
      </c>
      <c r="O46" s="253">
        <v>0</v>
      </c>
      <c r="P46" s="253">
        <v>0</v>
      </c>
      <c r="Q46" s="253">
        <v>0</v>
      </c>
      <c r="R46" s="253">
        <v>0</v>
      </c>
      <c r="S46" s="253">
        <v>0</v>
      </c>
      <c r="T46" s="253">
        <v>0</v>
      </c>
      <c r="U46" s="254">
        <f t="shared" si="11"/>
        <v>0</v>
      </c>
      <c r="W46" s="661"/>
    </row>
    <row r="47" spans="1:23" s="220" customFormat="1">
      <c r="A47" s="587"/>
      <c r="B47" s="592"/>
      <c r="C47" s="587"/>
      <c r="D47" s="606" t="s">
        <v>137</v>
      </c>
      <c r="E47" s="538"/>
      <c r="F47" s="331"/>
      <c r="G47" s="441">
        <v>0</v>
      </c>
      <c r="H47" s="326"/>
      <c r="I47" s="253">
        <v>0</v>
      </c>
      <c r="J47" s="253">
        <v>0</v>
      </c>
      <c r="K47" s="253">
        <v>0</v>
      </c>
      <c r="L47" s="253">
        <v>0</v>
      </c>
      <c r="M47" s="253">
        <v>0</v>
      </c>
      <c r="N47" s="253">
        <v>0</v>
      </c>
      <c r="O47" s="253">
        <v>0</v>
      </c>
      <c r="P47" s="253">
        <v>0</v>
      </c>
      <c r="Q47" s="253">
        <v>0</v>
      </c>
      <c r="R47" s="253">
        <v>0</v>
      </c>
      <c r="S47" s="253">
        <v>0</v>
      </c>
      <c r="T47" s="253">
        <v>0</v>
      </c>
      <c r="U47" s="254">
        <f t="shared" si="11"/>
        <v>0</v>
      </c>
    </row>
    <row r="48" spans="1:23" s="220" customFormat="1">
      <c r="A48" s="587"/>
      <c r="B48" s="592"/>
      <c r="C48" s="587"/>
      <c r="D48" s="606" t="s">
        <v>106</v>
      </c>
      <c r="E48" s="538"/>
      <c r="F48" s="331"/>
      <c r="G48" s="441">
        <v>0</v>
      </c>
      <c r="H48" s="326"/>
      <c r="I48" s="253">
        <v>0</v>
      </c>
      <c r="J48" s="253">
        <v>0</v>
      </c>
      <c r="K48" s="253">
        <v>0</v>
      </c>
      <c r="L48" s="253">
        <v>0</v>
      </c>
      <c r="M48" s="253">
        <v>0</v>
      </c>
      <c r="N48" s="253">
        <v>0</v>
      </c>
      <c r="O48" s="253">
        <v>0</v>
      </c>
      <c r="P48" s="253">
        <v>0</v>
      </c>
      <c r="Q48" s="253">
        <v>0</v>
      </c>
      <c r="R48" s="253">
        <v>0</v>
      </c>
      <c r="S48" s="253">
        <v>0</v>
      </c>
      <c r="T48" s="253">
        <v>0</v>
      </c>
      <c r="U48" s="254">
        <f t="shared" si="11"/>
        <v>0</v>
      </c>
    </row>
    <row r="49" spans="1:21" s="220" customFormat="1">
      <c r="A49" s="587"/>
      <c r="B49" s="592"/>
      <c r="C49" s="587"/>
      <c r="D49" s="606" t="s">
        <v>107</v>
      </c>
      <c r="E49" s="538"/>
      <c r="F49" s="331"/>
      <c r="G49" s="441">
        <v>0</v>
      </c>
      <c r="H49" s="326"/>
      <c r="I49" s="253">
        <v>0</v>
      </c>
      <c r="J49" s="253">
        <v>0</v>
      </c>
      <c r="K49" s="253">
        <v>0</v>
      </c>
      <c r="L49" s="253">
        <v>0</v>
      </c>
      <c r="M49" s="253">
        <v>0</v>
      </c>
      <c r="N49" s="253">
        <v>0</v>
      </c>
      <c r="O49" s="253">
        <v>0</v>
      </c>
      <c r="P49" s="253">
        <v>0</v>
      </c>
      <c r="Q49" s="253">
        <v>0</v>
      </c>
      <c r="R49" s="253">
        <v>0</v>
      </c>
      <c r="S49" s="253">
        <v>0</v>
      </c>
      <c r="T49" s="253">
        <v>0</v>
      </c>
      <c r="U49" s="254">
        <f t="shared" si="11"/>
        <v>0</v>
      </c>
    </row>
    <row r="50" spans="1:21" s="220" customFormat="1" ht="18">
      <c r="A50" s="587"/>
      <c r="B50" s="592"/>
      <c r="C50" s="587"/>
      <c r="D50" s="606" t="s">
        <v>138</v>
      </c>
      <c r="E50" s="538"/>
      <c r="F50" s="607"/>
      <c r="G50" s="770">
        <v>0</v>
      </c>
      <c r="H50" s="326"/>
      <c r="I50" s="263">
        <v>0</v>
      </c>
      <c r="J50" s="263">
        <v>0</v>
      </c>
      <c r="K50" s="263">
        <v>0</v>
      </c>
      <c r="L50" s="263">
        <v>0</v>
      </c>
      <c r="M50" s="263">
        <v>0</v>
      </c>
      <c r="N50" s="263">
        <v>0</v>
      </c>
      <c r="O50" s="263">
        <v>0</v>
      </c>
      <c r="P50" s="263">
        <v>0</v>
      </c>
      <c r="Q50" s="263">
        <v>0</v>
      </c>
      <c r="R50" s="263">
        <v>0</v>
      </c>
      <c r="S50" s="263">
        <v>0</v>
      </c>
      <c r="T50" s="263">
        <v>0</v>
      </c>
      <c r="U50" s="264">
        <f t="shared" si="11"/>
        <v>0</v>
      </c>
    </row>
    <row r="51" spans="1:21" s="220" customFormat="1">
      <c r="A51" s="587"/>
      <c r="B51" s="592"/>
      <c r="C51" s="608" t="s">
        <v>77</v>
      </c>
      <c r="D51" s="587"/>
      <c r="E51" s="538"/>
      <c r="F51" s="331"/>
      <c r="G51" s="329">
        <f>SUM(G45:G50)</f>
        <v>0</v>
      </c>
      <c r="H51" s="326"/>
      <c r="I51" s="283">
        <f t="shared" ref="I51:U51" si="12">SUM(I45:I50)</f>
        <v>0</v>
      </c>
      <c r="J51" s="137">
        <f t="shared" si="12"/>
        <v>0</v>
      </c>
      <c r="K51" s="137">
        <f t="shared" si="12"/>
        <v>0</v>
      </c>
      <c r="L51" s="137">
        <f t="shared" si="12"/>
        <v>0</v>
      </c>
      <c r="M51" s="137">
        <f t="shared" si="12"/>
        <v>0</v>
      </c>
      <c r="N51" s="137">
        <f t="shared" si="12"/>
        <v>0</v>
      </c>
      <c r="O51" s="137">
        <f t="shared" si="12"/>
        <v>0</v>
      </c>
      <c r="P51" s="137">
        <f t="shared" si="12"/>
        <v>0</v>
      </c>
      <c r="Q51" s="137">
        <f t="shared" si="12"/>
        <v>0</v>
      </c>
      <c r="R51" s="137">
        <f t="shared" si="12"/>
        <v>0</v>
      </c>
      <c r="S51" s="137">
        <f t="shared" si="12"/>
        <v>0</v>
      </c>
      <c r="T51" s="137">
        <f t="shared" si="12"/>
        <v>0</v>
      </c>
      <c r="U51" s="284">
        <f t="shared" si="12"/>
        <v>0</v>
      </c>
    </row>
    <row r="52" spans="1:21" s="220" customFormat="1" ht="8.15" customHeight="1">
      <c r="A52" s="587"/>
      <c r="B52" s="592"/>
      <c r="C52" s="587"/>
      <c r="D52" s="538"/>
      <c r="E52" s="538"/>
      <c r="F52" s="331"/>
      <c r="G52" s="331"/>
      <c r="H52" s="397"/>
      <c r="I52" s="397"/>
      <c r="J52" s="397"/>
      <c r="K52" s="397"/>
      <c r="L52" s="397"/>
      <c r="M52" s="397"/>
      <c r="N52" s="397"/>
      <c r="O52" s="397"/>
      <c r="P52" s="397"/>
      <c r="Q52" s="397"/>
      <c r="R52" s="397"/>
      <c r="S52" s="397"/>
      <c r="T52" s="397"/>
      <c r="U52" s="640"/>
    </row>
    <row r="53" spans="1:21" s="220" customFormat="1">
      <c r="A53" s="587"/>
      <c r="B53" s="592"/>
      <c r="C53" s="604" t="s">
        <v>79</v>
      </c>
      <c r="D53" s="569"/>
      <c r="E53" s="587"/>
      <c r="F53" s="332"/>
      <c r="G53" s="332"/>
      <c r="H53" s="397"/>
      <c r="I53" s="397"/>
      <c r="J53" s="397"/>
      <c r="K53" s="397"/>
      <c r="L53" s="397"/>
      <c r="M53" s="397"/>
      <c r="N53" s="397"/>
      <c r="O53" s="397"/>
      <c r="P53" s="397"/>
      <c r="Q53" s="397"/>
      <c r="R53" s="397"/>
      <c r="S53" s="397"/>
      <c r="T53" s="397"/>
      <c r="U53" s="640"/>
    </row>
    <row r="54" spans="1:21" s="220" customFormat="1">
      <c r="A54" s="587"/>
      <c r="B54" s="592"/>
      <c r="C54" s="587"/>
      <c r="D54" s="606" t="s">
        <v>52</v>
      </c>
      <c r="E54" s="538"/>
      <c r="F54" s="331"/>
      <c r="G54" s="441">
        <v>0</v>
      </c>
      <c r="H54" s="609"/>
      <c r="I54" s="253">
        <v>0</v>
      </c>
      <c r="J54" s="253">
        <v>0</v>
      </c>
      <c r="K54" s="253">
        <v>0</v>
      </c>
      <c r="L54" s="253">
        <v>0</v>
      </c>
      <c r="M54" s="253">
        <v>0</v>
      </c>
      <c r="N54" s="253">
        <v>0</v>
      </c>
      <c r="O54" s="253">
        <v>0</v>
      </c>
      <c r="P54" s="253">
        <v>0</v>
      </c>
      <c r="Q54" s="253">
        <v>0</v>
      </c>
      <c r="R54" s="253">
        <v>0</v>
      </c>
      <c r="S54" s="253">
        <v>0</v>
      </c>
      <c r="T54" s="253">
        <v>0</v>
      </c>
      <c r="U54" s="254">
        <f t="shared" ref="U54:U61" si="13">SUM(I54:T54)</f>
        <v>0</v>
      </c>
    </row>
    <row r="55" spans="1:21" s="220" customFormat="1">
      <c r="A55" s="587"/>
      <c r="B55" s="592"/>
      <c r="C55" s="587"/>
      <c r="D55" s="606" t="s">
        <v>53</v>
      </c>
      <c r="E55" s="538"/>
      <c r="F55" s="331"/>
      <c r="G55" s="441">
        <v>0</v>
      </c>
      <c r="H55" s="609"/>
      <c r="I55" s="253">
        <v>0</v>
      </c>
      <c r="J55" s="253">
        <v>0</v>
      </c>
      <c r="K55" s="253">
        <v>0</v>
      </c>
      <c r="L55" s="253">
        <v>0</v>
      </c>
      <c r="M55" s="253">
        <v>0</v>
      </c>
      <c r="N55" s="253">
        <v>0</v>
      </c>
      <c r="O55" s="253">
        <v>0</v>
      </c>
      <c r="P55" s="253">
        <v>0</v>
      </c>
      <c r="Q55" s="253">
        <v>0</v>
      </c>
      <c r="R55" s="253">
        <v>0</v>
      </c>
      <c r="S55" s="253">
        <v>0</v>
      </c>
      <c r="T55" s="253">
        <v>0</v>
      </c>
      <c r="U55" s="254">
        <f t="shared" si="13"/>
        <v>0</v>
      </c>
    </row>
    <row r="56" spans="1:21" s="220" customFormat="1">
      <c r="A56" s="587"/>
      <c r="B56" s="592"/>
      <c r="C56" s="587"/>
      <c r="D56" s="606" t="s">
        <v>10</v>
      </c>
      <c r="E56" s="538"/>
      <c r="F56" s="331"/>
      <c r="G56" s="441">
        <v>0</v>
      </c>
      <c r="H56" s="609"/>
      <c r="I56" s="253">
        <v>0</v>
      </c>
      <c r="J56" s="253">
        <v>0</v>
      </c>
      <c r="K56" s="253">
        <v>0</v>
      </c>
      <c r="L56" s="253">
        <v>0</v>
      </c>
      <c r="M56" s="253">
        <v>0</v>
      </c>
      <c r="N56" s="253">
        <v>0</v>
      </c>
      <c r="O56" s="253">
        <v>0</v>
      </c>
      <c r="P56" s="253">
        <v>0</v>
      </c>
      <c r="Q56" s="253">
        <v>0</v>
      </c>
      <c r="R56" s="253">
        <v>0</v>
      </c>
      <c r="S56" s="253">
        <v>0</v>
      </c>
      <c r="T56" s="253">
        <v>0</v>
      </c>
      <c r="U56" s="254">
        <f t="shared" si="13"/>
        <v>0</v>
      </c>
    </row>
    <row r="57" spans="1:21" s="220" customFormat="1">
      <c r="A57" s="587"/>
      <c r="B57" s="592"/>
      <c r="C57" s="587"/>
      <c r="D57" s="606" t="s">
        <v>11</v>
      </c>
      <c r="E57" s="538"/>
      <c r="F57" s="331"/>
      <c r="G57" s="441">
        <v>0</v>
      </c>
      <c r="H57" s="609"/>
      <c r="I57" s="253">
        <v>0</v>
      </c>
      <c r="J57" s="253">
        <v>0</v>
      </c>
      <c r="K57" s="253">
        <v>0</v>
      </c>
      <c r="L57" s="253">
        <v>0</v>
      </c>
      <c r="M57" s="253">
        <v>0</v>
      </c>
      <c r="N57" s="253">
        <v>0</v>
      </c>
      <c r="O57" s="253">
        <v>0</v>
      </c>
      <c r="P57" s="253">
        <v>0</v>
      </c>
      <c r="Q57" s="253">
        <v>0</v>
      </c>
      <c r="R57" s="253">
        <v>0</v>
      </c>
      <c r="S57" s="253">
        <v>0</v>
      </c>
      <c r="T57" s="253">
        <v>0</v>
      </c>
      <c r="U57" s="254">
        <f t="shared" si="13"/>
        <v>0</v>
      </c>
    </row>
    <row r="58" spans="1:21" s="220" customFormat="1">
      <c r="A58" s="587"/>
      <c r="B58" s="592"/>
      <c r="C58" s="587"/>
      <c r="D58" s="606" t="s">
        <v>12</v>
      </c>
      <c r="E58" s="538"/>
      <c r="F58" s="331"/>
      <c r="G58" s="441">
        <v>0</v>
      </c>
      <c r="H58" s="609"/>
      <c r="I58" s="253">
        <v>0</v>
      </c>
      <c r="J58" s="253">
        <v>0</v>
      </c>
      <c r="K58" s="253">
        <v>0</v>
      </c>
      <c r="L58" s="253">
        <v>0</v>
      </c>
      <c r="M58" s="253">
        <v>0</v>
      </c>
      <c r="N58" s="253">
        <v>0</v>
      </c>
      <c r="O58" s="253">
        <v>0</v>
      </c>
      <c r="P58" s="253">
        <v>0</v>
      </c>
      <c r="Q58" s="253">
        <v>0</v>
      </c>
      <c r="R58" s="253">
        <v>0</v>
      </c>
      <c r="S58" s="253">
        <v>0</v>
      </c>
      <c r="T58" s="253">
        <v>0</v>
      </c>
      <c r="U58" s="254">
        <f t="shared" si="13"/>
        <v>0</v>
      </c>
    </row>
    <row r="59" spans="1:21" s="220" customFormat="1">
      <c r="A59" s="587"/>
      <c r="B59" s="592"/>
      <c r="C59" s="587"/>
      <c r="D59" s="606" t="s">
        <v>13</v>
      </c>
      <c r="E59" s="538"/>
      <c r="F59" s="331"/>
      <c r="G59" s="441">
        <v>0</v>
      </c>
      <c r="H59" s="609"/>
      <c r="I59" s="253">
        <v>0</v>
      </c>
      <c r="J59" s="253">
        <v>0</v>
      </c>
      <c r="K59" s="253">
        <v>0</v>
      </c>
      <c r="L59" s="253">
        <v>0</v>
      </c>
      <c r="M59" s="253">
        <v>0</v>
      </c>
      <c r="N59" s="253">
        <v>0</v>
      </c>
      <c r="O59" s="253">
        <v>0</v>
      </c>
      <c r="P59" s="253">
        <v>0</v>
      </c>
      <c r="Q59" s="253">
        <v>0</v>
      </c>
      <c r="R59" s="253">
        <v>0</v>
      </c>
      <c r="S59" s="253">
        <v>0</v>
      </c>
      <c r="T59" s="253">
        <v>0</v>
      </c>
      <c r="U59" s="254">
        <f t="shared" si="13"/>
        <v>0</v>
      </c>
    </row>
    <row r="60" spans="1:21" s="220" customFormat="1">
      <c r="A60" s="587"/>
      <c r="B60" s="592"/>
      <c r="C60" s="587"/>
      <c r="D60" s="606" t="s">
        <v>75</v>
      </c>
      <c r="E60" s="538"/>
      <c r="F60" s="331"/>
      <c r="G60" s="441">
        <v>0</v>
      </c>
      <c r="H60" s="609"/>
      <c r="I60" s="253">
        <v>0</v>
      </c>
      <c r="J60" s="253">
        <v>0</v>
      </c>
      <c r="K60" s="253">
        <v>0</v>
      </c>
      <c r="L60" s="253">
        <v>0</v>
      </c>
      <c r="M60" s="253">
        <v>0</v>
      </c>
      <c r="N60" s="253">
        <v>0</v>
      </c>
      <c r="O60" s="253">
        <v>0</v>
      </c>
      <c r="P60" s="253">
        <v>0</v>
      </c>
      <c r="Q60" s="253">
        <v>0</v>
      </c>
      <c r="R60" s="253">
        <v>0</v>
      </c>
      <c r="S60" s="253">
        <v>0</v>
      </c>
      <c r="T60" s="253">
        <v>0</v>
      </c>
      <c r="U60" s="254">
        <f t="shared" si="13"/>
        <v>0</v>
      </c>
    </row>
    <row r="61" spans="1:21" s="220" customFormat="1" ht="18">
      <c r="A61" s="587"/>
      <c r="B61" s="592"/>
      <c r="C61" s="587"/>
      <c r="D61" s="608" t="s">
        <v>30</v>
      </c>
      <c r="E61" s="538"/>
      <c r="F61" s="607"/>
      <c r="G61" s="770">
        <v>0</v>
      </c>
      <c r="H61" s="609"/>
      <c r="I61" s="263">
        <v>0</v>
      </c>
      <c r="J61" s="263">
        <v>0</v>
      </c>
      <c r="K61" s="263">
        <v>0</v>
      </c>
      <c r="L61" s="263">
        <v>0</v>
      </c>
      <c r="M61" s="263">
        <v>0</v>
      </c>
      <c r="N61" s="263">
        <v>0</v>
      </c>
      <c r="O61" s="263">
        <v>0</v>
      </c>
      <c r="P61" s="263">
        <v>0</v>
      </c>
      <c r="Q61" s="263">
        <v>0</v>
      </c>
      <c r="R61" s="263">
        <v>0</v>
      </c>
      <c r="S61" s="263">
        <v>0</v>
      </c>
      <c r="T61" s="263">
        <v>0</v>
      </c>
      <c r="U61" s="264">
        <f t="shared" si="13"/>
        <v>0</v>
      </c>
    </row>
    <row r="62" spans="1:21" s="220" customFormat="1">
      <c r="A62" s="587"/>
      <c r="B62" s="592"/>
      <c r="C62" s="608" t="s">
        <v>80</v>
      </c>
      <c r="D62" s="587"/>
      <c r="E62" s="538"/>
      <c r="F62" s="331"/>
      <c r="G62" s="329">
        <f>SUM(G54:G61)</f>
        <v>0</v>
      </c>
      <c r="H62" s="609"/>
      <c r="I62" s="283">
        <f t="shared" ref="I62:U62" si="14">SUM(I54:I61)</f>
        <v>0</v>
      </c>
      <c r="J62" s="283">
        <f t="shared" si="14"/>
        <v>0</v>
      </c>
      <c r="K62" s="283">
        <f t="shared" si="14"/>
        <v>0</v>
      </c>
      <c r="L62" s="283">
        <f t="shared" si="14"/>
        <v>0</v>
      </c>
      <c r="M62" s="283">
        <f t="shared" si="14"/>
        <v>0</v>
      </c>
      <c r="N62" s="283">
        <f t="shared" si="14"/>
        <v>0</v>
      </c>
      <c r="O62" s="283">
        <f t="shared" si="14"/>
        <v>0</v>
      </c>
      <c r="P62" s="283">
        <f t="shared" si="14"/>
        <v>0</v>
      </c>
      <c r="Q62" s="283">
        <f t="shared" si="14"/>
        <v>0</v>
      </c>
      <c r="R62" s="283">
        <f t="shared" si="14"/>
        <v>0</v>
      </c>
      <c r="S62" s="283">
        <f t="shared" si="14"/>
        <v>0</v>
      </c>
      <c r="T62" s="283">
        <f t="shared" si="14"/>
        <v>0</v>
      </c>
      <c r="U62" s="284">
        <f t="shared" si="14"/>
        <v>0</v>
      </c>
    </row>
    <row r="63" spans="1:21" s="220" customFormat="1" ht="8.15" customHeight="1">
      <c r="A63" s="587"/>
      <c r="B63" s="592"/>
      <c r="C63" s="587"/>
      <c r="D63" s="538"/>
      <c r="E63" s="538"/>
      <c r="F63" s="331"/>
      <c r="G63" s="331"/>
      <c r="H63" s="397"/>
      <c r="I63" s="397"/>
      <c r="J63" s="397"/>
      <c r="K63" s="397"/>
      <c r="L63" s="397"/>
      <c r="M63" s="397"/>
      <c r="N63" s="397"/>
      <c r="O63" s="397"/>
      <c r="P63" s="397"/>
      <c r="Q63" s="397"/>
      <c r="R63" s="397"/>
      <c r="S63" s="397"/>
      <c r="T63" s="397"/>
      <c r="U63" s="640"/>
    </row>
    <row r="64" spans="1:21" s="220" customFormat="1">
      <c r="A64" s="587"/>
      <c r="B64" s="592"/>
      <c r="C64" s="604" t="s">
        <v>81</v>
      </c>
      <c r="D64" s="569"/>
      <c r="E64" s="587"/>
      <c r="F64" s="334"/>
      <c r="G64" s="334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640"/>
    </row>
    <row r="65" spans="1:22" s="220" customFormat="1">
      <c r="A65" s="587"/>
      <c r="B65" s="592"/>
      <c r="C65" s="587"/>
      <c r="D65" s="606" t="s">
        <v>108</v>
      </c>
      <c r="E65" s="538"/>
      <c r="F65" s="331"/>
      <c r="G65" s="441">
        <v>0</v>
      </c>
      <c r="H65" s="326"/>
      <c r="I65" s="253">
        <v>0</v>
      </c>
      <c r="J65" s="253">
        <v>0</v>
      </c>
      <c r="K65" s="253">
        <v>0</v>
      </c>
      <c r="L65" s="253">
        <v>0</v>
      </c>
      <c r="M65" s="253">
        <v>0</v>
      </c>
      <c r="N65" s="253">
        <v>0</v>
      </c>
      <c r="O65" s="253">
        <v>0</v>
      </c>
      <c r="P65" s="253">
        <v>0</v>
      </c>
      <c r="Q65" s="253">
        <v>0</v>
      </c>
      <c r="R65" s="253">
        <v>0</v>
      </c>
      <c r="S65" s="253">
        <v>0</v>
      </c>
      <c r="T65" s="253">
        <v>0</v>
      </c>
      <c r="U65" s="254">
        <f>SUM(I65:T65)</f>
        <v>0</v>
      </c>
    </row>
    <row r="66" spans="1:22" s="220" customFormat="1">
      <c r="A66" s="587"/>
      <c r="B66" s="592"/>
      <c r="C66" s="587"/>
      <c r="D66" s="606" t="s">
        <v>109</v>
      </c>
      <c r="E66" s="538"/>
      <c r="F66" s="331"/>
      <c r="G66" s="441">
        <v>0</v>
      </c>
      <c r="H66" s="326"/>
      <c r="I66" s="253">
        <v>0</v>
      </c>
      <c r="J66" s="253">
        <v>0</v>
      </c>
      <c r="K66" s="253">
        <v>0</v>
      </c>
      <c r="L66" s="253">
        <v>0</v>
      </c>
      <c r="M66" s="253">
        <v>0</v>
      </c>
      <c r="N66" s="253">
        <v>0</v>
      </c>
      <c r="O66" s="253">
        <v>0</v>
      </c>
      <c r="P66" s="253">
        <v>0</v>
      </c>
      <c r="Q66" s="253">
        <v>0</v>
      </c>
      <c r="R66" s="253">
        <v>0</v>
      </c>
      <c r="S66" s="253">
        <v>0</v>
      </c>
      <c r="T66" s="253">
        <v>0</v>
      </c>
      <c r="U66" s="254">
        <f>SUM(I66:T66)</f>
        <v>0</v>
      </c>
    </row>
    <row r="67" spans="1:22" s="220" customFormat="1">
      <c r="A67" s="587"/>
      <c r="B67" s="592"/>
      <c r="C67" s="587"/>
      <c r="D67" s="606" t="s">
        <v>110</v>
      </c>
      <c r="E67" s="538"/>
      <c r="F67" s="331"/>
      <c r="G67" s="441">
        <v>0</v>
      </c>
      <c r="H67" s="326"/>
      <c r="I67" s="253">
        <v>0</v>
      </c>
      <c r="J67" s="253">
        <v>0</v>
      </c>
      <c r="K67" s="253">
        <v>0</v>
      </c>
      <c r="L67" s="253">
        <v>0</v>
      </c>
      <c r="M67" s="253">
        <v>0</v>
      </c>
      <c r="N67" s="253">
        <v>0</v>
      </c>
      <c r="O67" s="253">
        <v>0</v>
      </c>
      <c r="P67" s="253">
        <v>0</v>
      </c>
      <c r="Q67" s="253">
        <v>0</v>
      </c>
      <c r="R67" s="253">
        <v>0</v>
      </c>
      <c r="S67" s="253">
        <v>0</v>
      </c>
      <c r="T67" s="253">
        <v>0</v>
      </c>
      <c r="U67" s="254">
        <f>SUM(I67:T67)</f>
        <v>0</v>
      </c>
    </row>
    <row r="68" spans="1:22" s="220" customFormat="1">
      <c r="A68" s="587"/>
      <c r="B68" s="592"/>
      <c r="C68" s="587"/>
      <c r="D68" s="606" t="s">
        <v>7</v>
      </c>
      <c r="E68" s="538"/>
      <c r="F68" s="331"/>
      <c r="G68" s="441">
        <v>0</v>
      </c>
      <c r="H68" s="326"/>
      <c r="I68" s="253">
        <v>0</v>
      </c>
      <c r="J68" s="253">
        <v>0</v>
      </c>
      <c r="K68" s="253">
        <v>0</v>
      </c>
      <c r="L68" s="253">
        <v>0</v>
      </c>
      <c r="M68" s="253">
        <v>0</v>
      </c>
      <c r="N68" s="253">
        <v>0</v>
      </c>
      <c r="O68" s="253">
        <v>0</v>
      </c>
      <c r="P68" s="253">
        <v>0</v>
      </c>
      <c r="Q68" s="253">
        <v>0</v>
      </c>
      <c r="R68" s="253">
        <v>0</v>
      </c>
      <c r="S68" s="253">
        <v>0</v>
      </c>
      <c r="T68" s="253">
        <v>0</v>
      </c>
      <c r="U68" s="254">
        <f>SUM(I68:T68)</f>
        <v>0</v>
      </c>
    </row>
    <row r="69" spans="1:22" s="220" customFormat="1" ht="18">
      <c r="A69" s="587"/>
      <c r="B69" s="592"/>
      <c r="C69" s="587"/>
      <c r="D69" s="606" t="s">
        <v>30</v>
      </c>
      <c r="E69" s="538"/>
      <c r="F69" s="607"/>
      <c r="G69" s="770">
        <v>0</v>
      </c>
      <c r="H69" s="326"/>
      <c r="I69" s="263">
        <v>0</v>
      </c>
      <c r="J69" s="263">
        <v>0</v>
      </c>
      <c r="K69" s="263">
        <v>0</v>
      </c>
      <c r="L69" s="263">
        <v>0</v>
      </c>
      <c r="M69" s="263">
        <v>0</v>
      </c>
      <c r="N69" s="263">
        <v>0</v>
      </c>
      <c r="O69" s="263">
        <v>0</v>
      </c>
      <c r="P69" s="263">
        <v>0</v>
      </c>
      <c r="Q69" s="263">
        <v>0</v>
      </c>
      <c r="R69" s="263">
        <v>0</v>
      </c>
      <c r="S69" s="263">
        <v>0</v>
      </c>
      <c r="T69" s="263">
        <v>0</v>
      </c>
      <c r="U69" s="264">
        <f>SUM(I69:T69)</f>
        <v>0</v>
      </c>
    </row>
    <row r="70" spans="1:22" s="220" customFormat="1">
      <c r="A70" s="587"/>
      <c r="B70" s="592"/>
      <c r="C70" s="608" t="s">
        <v>82</v>
      </c>
      <c r="D70" s="587"/>
      <c r="E70" s="538"/>
      <c r="F70" s="331"/>
      <c r="G70" s="167">
        <f>SUM(G65:G69)</f>
        <v>0</v>
      </c>
      <c r="H70" s="326"/>
      <c r="I70" s="283">
        <f t="shared" ref="I70:U70" si="15">SUM(I65:I69)</f>
        <v>0</v>
      </c>
      <c r="J70" s="283">
        <f t="shared" si="15"/>
        <v>0</v>
      </c>
      <c r="K70" s="283">
        <f t="shared" si="15"/>
        <v>0</v>
      </c>
      <c r="L70" s="283">
        <f t="shared" si="15"/>
        <v>0</v>
      </c>
      <c r="M70" s="283">
        <f t="shared" si="15"/>
        <v>0</v>
      </c>
      <c r="N70" s="283">
        <f t="shared" si="15"/>
        <v>0</v>
      </c>
      <c r="O70" s="283">
        <f t="shared" si="15"/>
        <v>0</v>
      </c>
      <c r="P70" s="283">
        <f t="shared" si="15"/>
        <v>0</v>
      </c>
      <c r="Q70" s="283">
        <f t="shared" si="15"/>
        <v>0</v>
      </c>
      <c r="R70" s="283">
        <f t="shared" si="15"/>
        <v>0</v>
      </c>
      <c r="S70" s="283">
        <f t="shared" si="15"/>
        <v>0</v>
      </c>
      <c r="T70" s="283">
        <f t="shared" si="15"/>
        <v>0</v>
      </c>
      <c r="U70" s="284">
        <f t="shared" si="15"/>
        <v>0</v>
      </c>
    </row>
    <row r="71" spans="1:22" s="220" customFormat="1" ht="8.15" customHeight="1">
      <c r="A71" s="587"/>
      <c r="B71" s="592"/>
      <c r="C71" s="587"/>
      <c r="D71" s="538"/>
      <c r="E71" s="538"/>
      <c r="F71" s="331"/>
      <c r="G71" s="171"/>
      <c r="H71" s="397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6"/>
    </row>
    <row r="72" spans="1:22" s="220" customFormat="1">
      <c r="A72" s="587"/>
      <c r="B72" s="592"/>
      <c r="C72" s="610" t="s">
        <v>83</v>
      </c>
      <c r="D72" s="569"/>
      <c r="E72" s="569"/>
      <c r="F72" s="397"/>
      <c r="G72" s="404">
        <f>G51+G62+G70</f>
        <v>0</v>
      </c>
      <c r="H72" s="326"/>
      <c r="I72" s="257">
        <f t="shared" ref="I72:U72" si="16">I51+I62+I70</f>
        <v>0</v>
      </c>
      <c r="J72" s="257">
        <f t="shared" si="16"/>
        <v>0</v>
      </c>
      <c r="K72" s="257">
        <f t="shared" si="16"/>
        <v>0</v>
      </c>
      <c r="L72" s="257">
        <f t="shared" si="16"/>
        <v>0</v>
      </c>
      <c r="M72" s="257">
        <f t="shared" si="16"/>
        <v>0</v>
      </c>
      <c r="N72" s="257">
        <f t="shared" si="16"/>
        <v>0</v>
      </c>
      <c r="O72" s="257">
        <f t="shared" si="16"/>
        <v>0</v>
      </c>
      <c r="P72" s="257">
        <f t="shared" si="16"/>
        <v>0</v>
      </c>
      <c r="Q72" s="257">
        <f t="shared" si="16"/>
        <v>0</v>
      </c>
      <c r="R72" s="257">
        <f t="shared" si="16"/>
        <v>0</v>
      </c>
      <c r="S72" s="257">
        <f t="shared" si="16"/>
        <v>0</v>
      </c>
      <c r="T72" s="257">
        <f t="shared" si="16"/>
        <v>0</v>
      </c>
      <c r="U72" s="258">
        <f t="shared" si="16"/>
        <v>0</v>
      </c>
    </row>
    <row r="73" spans="1:22" s="220" customFormat="1" ht="8.15" customHeight="1">
      <c r="A73" s="587"/>
      <c r="B73" s="592"/>
      <c r="C73" s="587"/>
      <c r="D73" s="538"/>
      <c r="E73" s="538"/>
      <c r="F73" s="331"/>
      <c r="G73" s="331"/>
      <c r="H73" s="397"/>
      <c r="I73" s="396"/>
      <c r="J73" s="396"/>
      <c r="K73" s="396"/>
      <c r="L73" s="396"/>
      <c r="M73" s="396"/>
      <c r="N73" s="396"/>
      <c r="O73" s="396"/>
      <c r="P73" s="396"/>
      <c r="Q73" s="396"/>
      <c r="R73" s="396"/>
      <c r="S73" s="396"/>
      <c r="T73" s="396"/>
      <c r="U73" s="644"/>
    </row>
    <row r="74" spans="1:22" s="220" customFormat="1">
      <c r="A74" s="587"/>
      <c r="B74" s="592"/>
      <c r="C74" s="604" t="s">
        <v>84</v>
      </c>
      <c r="D74" s="569"/>
      <c r="E74" s="569"/>
      <c r="F74" s="334"/>
      <c r="G74" s="334"/>
      <c r="H74" s="397"/>
      <c r="I74" s="397"/>
      <c r="J74" s="397"/>
      <c r="K74" s="397"/>
      <c r="L74" s="397"/>
      <c r="M74" s="397"/>
      <c r="N74" s="397"/>
      <c r="O74" s="397"/>
      <c r="P74" s="397"/>
      <c r="Q74" s="397"/>
      <c r="R74" s="397"/>
      <c r="S74" s="397"/>
      <c r="T74" s="397"/>
      <c r="U74" s="640"/>
    </row>
    <row r="75" spans="1:22" s="220" customFormat="1">
      <c r="A75" s="587"/>
      <c r="B75" s="592"/>
      <c r="C75" s="587"/>
      <c r="D75" s="606" t="s">
        <v>14</v>
      </c>
      <c r="E75" s="569"/>
      <c r="F75" s="334"/>
      <c r="G75" s="334"/>
      <c r="H75" s="326"/>
      <c r="I75" s="253">
        <v>0</v>
      </c>
      <c r="J75" s="253">
        <v>0</v>
      </c>
      <c r="K75" s="253">
        <v>0</v>
      </c>
      <c r="L75" s="253">
        <v>0</v>
      </c>
      <c r="M75" s="253">
        <v>0</v>
      </c>
      <c r="N75" s="253">
        <v>0</v>
      </c>
      <c r="O75" s="253">
        <v>0</v>
      </c>
      <c r="P75" s="253">
        <v>0</v>
      </c>
      <c r="Q75" s="253">
        <v>0</v>
      </c>
      <c r="R75" s="253">
        <v>0</v>
      </c>
      <c r="S75" s="253">
        <v>0</v>
      </c>
      <c r="T75" s="253">
        <v>0</v>
      </c>
      <c r="U75" s="254">
        <f>SUM(I75:T75)</f>
        <v>0</v>
      </c>
    </row>
    <row r="76" spans="1:22" s="220" customFormat="1">
      <c r="A76" s="587"/>
      <c r="B76" s="592"/>
      <c r="C76" s="587"/>
      <c r="D76" s="538" t="s">
        <v>71</v>
      </c>
      <c r="E76" s="569"/>
      <c r="F76" s="334"/>
      <c r="G76" s="334"/>
      <c r="H76" s="326"/>
      <c r="I76" s="253">
        <v>0</v>
      </c>
      <c r="J76" s="253">
        <v>0</v>
      </c>
      <c r="K76" s="253">
        <v>0</v>
      </c>
      <c r="L76" s="253">
        <v>0</v>
      </c>
      <c r="M76" s="253">
        <v>0</v>
      </c>
      <c r="N76" s="253">
        <v>0</v>
      </c>
      <c r="O76" s="253">
        <v>0</v>
      </c>
      <c r="P76" s="253">
        <v>0</v>
      </c>
      <c r="Q76" s="253">
        <v>0</v>
      </c>
      <c r="R76" s="253">
        <v>0</v>
      </c>
      <c r="S76" s="253">
        <v>0</v>
      </c>
      <c r="T76" s="253">
        <v>0</v>
      </c>
      <c r="U76" s="254">
        <f>SUM(I76:T76)</f>
        <v>0</v>
      </c>
    </row>
    <row r="77" spans="1:22" s="220" customFormat="1" ht="18">
      <c r="A77" s="587"/>
      <c r="B77" s="592"/>
      <c r="C77" s="587"/>
      <c r="D77" s="606" t="s">
        <v>60</v>
      </c>
      <c r="E77" s="569"/>
      <c r="F77" s="334"/>
      <c r="G77" s="334"/>
      <c r="H77" s="326"/>
      <c r="I77" s="263">
        <v>0</v>
      </c>
      <c r="J77" s="263">
        <v>0</v>
      </c>
      <c r="K77" s="263">
        <v>0</v>
      </c>
      <c r="L77" s="263">
        <v>0</v>
      </c>
      <c r="M77" s="263">
        <v>0</v>
      </c>
      <c r="N77" s="263">
        <v>0</v>
      </c>
      <c r="O77" s="263">
        <v>0</v>
      </c>
      <c r="P77" s="263">
        <v>0</v>
      </c>
      <c r="Q77" s="263">
        <v>0</v>
      </c>
      <c r="R77" s="263">
        <v>0</v>
      </c>
      <c r="S77" s="263">
        <v>0</v>
      </c>
      <c r="T77" s="263">
        <v>0</v>
      </c>
      <c r="U77" s="264">
        <f>SUM(I77:T77)</f>
        <v>0</v>
      </c>
    </row>
    <row r="78" spans="1:22" s="220" customFormat="1">
      <c r="A78" s="587"/>
      <c r="B78" s="592"/>
      <c r="C78" s="608" t="s">
        <v>85</v>
      </c>
      <c r="D78" s="569"/>
      <c r="E78" s="569"/>
      <c r="F78" s="334"/>
      <c r="G78" s="334"/>
      <c r="H78" s="326"/>
      <c r="I78" s="257">
        <f t="shared" ref="I78:U78" si="17">SUM(I74:I77)</f>
        <v>0</v>
      </c>
      <c r="J78" s="257">
        <f t="shared" si="17"/>
        <v>0</v>
      </c>
      <c r="K78" s="257">
        <f t="shared" si="17"/>
        <v>0</v>
      </c>
      <c r="L78" s="257">
        <f t="shared" si="17"/>
        <v>0</v>
      </c>
      <c r="M78" s="257">
        <f t="shared" si="17"/>
        <v>0</v>
      </c>
      <c r="N78" s="257">
        <f t="shared" si="17"/>
        <v>0</v>
      </c>
      <c r="O78" s="257">
        <f t="shared" si="17"/>
        <v>0</v>
      </c>
      <c r="P78" s="257">
        <f t="shared" si="17"/>
        <v>0</v>
      </c>
      <c r="Q78" s="257">
        <f t="shared" si="17"/>
        <v>0</v>
      </c>
      <c r="R78" s="257">
        <f t="shared" si="17"/>
        <v>0</v>
      </c>
      <c r="S78" s="257">
        <f t="shared" si="17"/>
        <v>0</v>
      </c>
      <c r="T78" s="257">
        <f t="shared" si="17"/>
        <v>0</v>
      </c>
      <c r="U78" s="258">
        <f t="shared" si="17"/>
        <v>0</v>
      </c>
    </row>
    <row r="79" spans="1:22" s="220" customFormat="1" ht="8.15" customHeight="1">
      <c r="A79" s="587"/>
      <c r="B79" s="592"/>
      <c r="C79" s="587"/>
      <c r="D79" s="538"/>
      <c r="E79" s="538"/>
      <c r="F79" s="331"/>
      <c r="G79" s="171"/>
      <c r="H79" s="397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6"/>
    </row>
    <row r="80" spans="1:22" s="220" customFormat="1">
      <c r="A80" s="587"/>
      <c r="B80" s="592"/>
      <c r="C80" s="610" t="s">
        <v>86</v>
      </c>
      <c r="D80" s="569"/>
      <c r="E80" s="569"/>
      <c r="F80" s="397"/>
      <c r="G80" s="404">
        <f>G72</f>
        <v>0</v>
      </c>
      <c r="H80" s="326"/>
      <c r="I80" s="257">
        <f t="shared" ref="I80:U80" si="18">I72+I78</f>
        <v>0</v>
      </c>
      <c r="J80" s="447">
        <f t="shared" si="18"/>
        <v>0</v>
      </c>
      <c r="K80" s="447">
        <f t="shared" si="18"/>
        <v>0</v>
      </c>
      <c r="L80" s="447">
        <f t="shared" si="18"/>
        <v>0</v>
      </c>
      <c r="M80" s="447">
        <f t="shared" si="18"/>
        <v>0</v>
      </c>
      <c r="N80" s="447">
        <f t="shared" si="18"/>
        <v>0</v>
      </c>
      <c r="O80" s="447">
        <f t="shared" si="18"/>
        <v>0</v>
      </c>
      <c r="P80" s="447">
        <f t="shared" si="18"/>
        <v>0</v>
      </c>
      <c r="Q80" s="447">
        <f t="shared" si="18"/>
        <v>0</v>
      </c>
      <c r="R80" s="447">
        <f t="shared" si="18"/>
        <v>0</v>
      </c>
      <c r="S80" s="447">
        <f t="shared" si="18"/>
        <v>0</v>
      </c>
      <c r="T80" s="447">
        <f t="shared" si="18"/>
        <v>0</v>
      </c>
      <c r="U80" s="258">
        <f t="shared" si="18"/>
        <v>0</v>
      </c>
      <c r="V80" s="651"/>
    </row>
    <row r="81" spans="1:21" s="220" customFormat="1" ht="8.15" customHeight="1">
      <c r="A81" s="587"/>
      <c r="B81" s="592"/>
      <c r="C81" s="587"/>
      <c r="D81" s="587"/>
      <c r="E81" s="538"/>
      <c r="F81" s="331"/>
      <c r="G81" s="331"/>
      <c r="H81" s="397"/>
      <c r="I81" s="396"/>
      <c r="J81" s="396"/>
      <c r="K81" s="396"/>
      <c r="L81" s="396"/>
      <c r="M81" s="396"/>
      <c r="N81" s="396"/>
      <c r="O81" s="396"/>
      <c r="P81" s="396"/>
      <c r="Q81" s="396"/>
      <c r="R81" s="396"/>
      <c r="S81" s="396"/>
      <c r="T81" s="396"/>
      <c r="U81" s="644"/>
    </row>
    <row r="82" spans="1:21" s="220" customFormat="1">
      <c r="A82" s="587"/>
      <c r="B82" s="592"/>
      <c r="C82" s="604" t="s">
        <v>87</v>
      </c>
      <c r="D82" s="587"/>
      <c r="E82" s="538"/>
      <c r="F82" s="331"/>
      <c r="G82" s="331"/>
      <c r="H82" s="397"/>
      <c r="I82" s="397"/>
      <c r="J82" s="397"/>
      <c r="K82" s="397"/>
      <c r="L82" s="397"/>
      <c r="M82" s="397"/>
      <c r="N82" s="397"/>
      <c r="O82" s="397"/>
      <c r="P82" s="397"/>
      <c r="Q82" s="397"/>
      <c r="R82" s="397"/>
      <c r="S82" s="397"/>
      <c r="T82" s="397"/>
      <c r="U82" s="640"/>
    </row>
    <row r="83" spans="1:21" s="220" customFormat="1">
      <c r="A83" s="587"/>
      <c r="B83" s="592"/>
      <c r="C83" s="587"/>
      <c r="D83" s="569" t="s">
        <v>67</v>
      </c>
      <c r="E83" s="538"/>
      <c r="F83" s="331"/>
      <c r="H83" s="326"/>
      <c r="I83" s="253">
        <v>0</v>
      </c>
      <c r="J83" s="253">
        <v>0</v>
      </c>
      <c r="K83" s="253">
        <v>0</v>
      </c>
      <c r="L83" s="253">
        <v>0</v>
      </c>
      <c r="M83" s="253">
        <v>0</v>
      </c>
      <c r="N83" s="253">
        <v>0</v>
      </c>
      <c r="O83" s="253">
        <v>0</v>
      </c>
      <c r="P83" s="253">
        <v>0</v>
      </c>
      <c r="Q83" s="253">
        <v>0</v>
      </c>
      <c r="R83" s="253">
        <v>0</v>
      </c>
      <c r="S83" s="253">
        <v>0</v>
      </c>
      <c r="T83" s="253">
        <v>0</v>
      </c>
      <c r="U83" s="254">
        <f t="shared" ref="U83:U91" si="19">SUM(I83:T83)</f>
        <v>0</v>
      </c>
    </row>
    <row r="84" spans="1:21" s="220" customFormat="1">
      <c r="A84" s="587"/>
      <c r="B84" s="592"/>
      <c r="C84" s="587"/>
      <c r="D84" s="606" t="s">
        <v>5</v>
      </c>
      <c r="E84" s="538"/>
      <c r="F84" s="331"/>
      <c r="G84" s="331"/>
      <c r="H84" s="326"/>
      <c r="I84" s="253">
        <v>0</v>
      </c>
      <c r="J84" s="253">
        <v>0</v>
      </c>
      <c r="K84" s="253">
        <v>0</v>
      </c>
      <c r="L84" s="253">
        <v>0</v>
      </c>
      <c r="M84" s="253">
        <v>0</v>
      </c>
      <c r="N84" s="253">
        <v>0</v>
      </c>
      <c r="O84" s="253">
        <v>0</v>
      </c>
      <c r="P84" s="253">
        <v>0</v>
      </c>
      <c r="Q84" s="253">
        <v>0</v>
      </c>
      <c r="R84" s="253">
        <v>0</v>
      </c>
      <c r="S84" s="253">
        <v>0</v>
      </c>
      <c r="T84" s="253">
        <v>0</v>
      </c>
      <c r="U84" s="254">
        <f t="shared" si="19"/>
        <v>0</v>
      </c>
    </row>
    <row r="85" spans="1:21" s="220" customFormat="1">
      <c r="A85" s="587"/>
      <c r="B85" s="592"/>
      <c r="C85" s="587"/>
      <c r="D85" s="606" t="s">
        <v>68</v>
      </c>
      <c r="E85" s="538"/>
      <c r="F85" s="331"/>
      <c r="G85" s="331"/>
      <c r="H85" s="326"/>
      <c r="I85" s="253">
        <v>0</v>
      </c>
      <c r="J85" s="253">
        <v>0</v>
      </c>
      <c r="K85" s="253">
        <v>0</v>
      </c>
      <c r="L85" s="253">
        <v>0</v>
      </c>
      <c r="M85" s="253">
        <v>0</v>
      </c>
      <c r="N85" s="253">
        <v>0</v>
      </c>
      <c r="O85" s="253">
        <v>0</v>
      </c>
      <c r="P85" s="253">
        <v>0</v>
      </c>
      <c r="Q85" s="253">
        <v>0</v>
      </c>
      <c r="R85" s="253">
        <v>0</v>
      </c>
      <c r="S85" s="253">
        <v>0</v>
      </c>
      <c r="T85" s="253">
        <v>0</v>
      </c>
      <c r="U85" s="254">
        <f t="shared" si="19"/>
        <v>0</v>
      </c>
    </row>
    <row r="86" spans="1:21" s="220" customFormat="1">
      <c r="A86" s="587"/>
      <c r="B86" s="592"/>
      <c r="C86" s="587"/>
      <c r="D86" s="606" t="s">
        <v>15</v>
      </c>
      <c r="E86" s="538"/>
      <c r="F86" s="331"/>
      <c r="G86" s="331"/>
      <c r="H86" s="326"/>
      <c r="I86" s="253">
        <v>0</v>
      </c>
      <c r="J86" s="253">
        <v>0</v>
      </c>
      <c r="K86" s="253">
        <v>0</v>
      </c>
      <c r="L86" s="253">
        <v>0</v>
      </c>
      <c r="M86" s="253">
        <v>0</v>
      </c>
      <c r="N86" s="253">
        <v>0</v>
      </c>
      <c r="O86" s="253">
        <v>0</v>
      </c>
      <c r="P86" s="253">
        <v>0</v>
      </c>
      <c r="Q86" s="253">
        <v>0</v>
      </c>
      <c r="R86" s="253">
        <v>0</v>
      </c>
      <c r="S86" s="253">
        <v>0</v>
      </c>
      <c r="T86" s="253">
        <v>0</v>
      </c>
      <c r="U86" s="254">
        <f t="shared" si="19"/>
        <v>0</v>
      </c>
    </row>
    <row r="87" spans="1:21" s="220" customFormat="1">
      <c r="A87" s="587"/>
      <c r="B87" s="592"/>
      <c r="C87" s="587"/>
      <c r="D87" s="606" t="s">
        <v>59</v>
      </c>
      <c r="E87" s="538"/>
      <c r="F87" s="331"/>
      <c r="G87" s="331"/>
      <c r="H87" s="326"/>
      <c r="I87" s="253">
        <v>0</v>
      </c>
      <c r="J87" s="253">
        <v>0</v>
      </c>
      <c r="K87" s="253">
        <v>0</v>
      </c>
      <c r="L87" s="253">
        <v>0</v>
      </c>
      <c r="M87" s="253">
        <v>0</v>
      </c>
      <c r="N87" s="253">
        <v>0</v>
      </c>
      <c r="O87" s="253">
        <v>0</v>
      </c>
      <c r="P87" s="253">
        <v>0</v>
      </c>
      <c r="Q87" s="253">
        <v>0</v>
      </c>
      <c r="R87" s="253">
        <v>0</v>
      </c>
      <c r="S87" s="253">
        <v>0</v>
      </c>
      <c r="T87" s="253">
        <v>0</v>
      </c>
      <c r="U87" s="254">
        <f t="shared" si="19"/>
        <v>0</v>
      </c>
    </row>
    <row r="88" spans="1:21" s="220" customFormat="1">
      <c r="A88" s="587"/>
      <c r="B88" s="592"/>
      <c r="C88" s="587"/>
      <c r="D88" s="606" t="s">
        <v>16</v>
      </c>
      <c r="E88" s="538"/>
      <c r="F88" s="331"/>
      <c r="G88" s="331"/>
      <c r="H88" s="326"/>
      <c r="I88" s="253">
        <v>0</v>
      </c>
      <c r="J88" s="253">
        <v>0</v>
      </c>
      <c r="K88" s="253">
        <v>0</v>
      </c>
      <c r="L88" s="253">
        <v>0</v>
      </c>
      <c r="M88" s="253">
        <v>0</v>
      </c>
      <c r="N88" s="253">
        <v>0</v>
      </c>
      <c r="O88" s="253">
        <v>0</v>
      </c>
      <c r="P88" s="253">
        <v>0</v>
      </c>
      <c r="Q88" s="253">
        <v>0</v>
      </c>
      <c r="R88" s="253">
        <v>0</v>
      </c>
      <c r="S88" s="253">
        <v>0</v>
      </c>
      <c r="T88" s="253">
        <v>0</v>
      </c>
      <c r="U88" s="254">
        <f t="shared" si="19"/>
        <v>0</v>
      </c>
    </row>
    <row r="89" spans="1:21" s="220" customFormat="1">
      <c r="A89" s="587"/>
      <c r="B89" s="592"/>
      <c r="C89" s="587"/>
      <c r="D89" s="606" t="s">
        <v>17</v>
      </c>
      <c r="E89" s="538"/>
      <c r="F89" s="331"/>
      <c r="G89" s="331"/>
      <c r="H89" s="326"/>
      <c r="I89" s="253">
        <v>0</v>
      </c>
      <c r="J89" s="253">
        <v>0</v>
      </c>
      <c r="K89" s="253">
        <v>0</v>
      </c>
      <c r="L89" s="253">
        <v>0</v>
      </c>
      <c r="M89" s="253">
        <v>0</v>
      </c>
      <c r="N89" s="253">
        <v>0</v>
      </c>
      <c r="O89" s="253">
        <v>0</v>
      </c>
      <c r="P89" s="253">
        <v>0</v>
      </c>
      <c r="Q89" s="253">
        <v>0</v>
      </c>
      <c r="R89" s="253">
        <v>0</v>
      </c>
      <c r="S89" s="253">
        <v>0</v>
      </c>
      <c r="T89" s="253">
        <v>0</v>
      </c>
      <c r="U89" s="254">
        <f t="shared" si="19"/>
        <v>0</v>
      </c>
    </row>
    <row r="90" spans="1:21" s="220" customFormat="1">
      <c r="A90" s="587"/>
      <c r="B90" s="592"/>
      <c r="C90" s="587"/>
      <c r="D90" s="606" t="s">
        <v>70</v>
      </c>
      <c r="E90" s="538"/>
      <c r="F90" s="331"/>
      <c r="G90" s="331"/>
      <c r="H90" s="326"/>
      <c r="I90" s="253">
        <v>0</v>
      </c>
      <c r="J90" s="253">
        <v>0</v>
      </c>
      <c r="K90" s="253">
        <v>0</v>
      </c>
      <c r="L90" s="253">
        <v>0</v>
      </c>
      <c r="M90" s="253">
        <v>0</v>
      </c>
      <c r="N90" s="253">
        <v>0</v>
      </c>
      <c r="O90" s="253">
        <v>0</v>
      </c>
      <c r="P90" s="253">
        <v>0</v>
      </c>
      <c r="Q90" s="253">
        <v>0</v>
      </c>
      <c r="R90" s="253">
        <v>0</v>
      </c>
      <c r="S90" s="253">
        <v>0</v>
      </c>
      <c r="T90" s="253">
        <v>0</v>
      </c>
      <c r="U90" s="254">
        <f t="shared" si="19"/>
        <v>0</v>
      </c>
    </row>
    <row r="91" spans="1:21" s="220" customFormat="1" ht="18">
      <c r="A91" s="587"/>
      <c r="B91" s="592"/>
      <c r="C91" s="587"/>
      <c r="D91" s="569" t="s">
        <v>69</v>
      </c>
      <c r="E91" s="538"/>
      <c r="F91" s="331"/>
      <c r="G91" s="331"/>
      <c r="H91" s="326"/>
      <c r="I91" s="263">
        <v>0</v>
      </c>
      <c r="J91" s="263">
        <v>0</v>
      </c>
      <c r="K91" s="263">
        <v>0</v>
      </c>
      <c r="L91" s="263">
        <v>0</v>
      </c>
      <c r="M91" s="263">
        <v>0</v>
      </c>
      <c r="N91" s="263">
        <v>0</v>
      </c>
      <c r="O91" s="263">
        <v>0</v>
      </c>
      <c r="P91" s="263">
        <v>0</v>
      </c>
      <c r="Q91" s="263">
        <v>0</v>
      </c>
      <c r="R91" s="263">
        <v>0</v>
      </c>
      <c r="S91" s="263">
        <v>0</v>
      </c>
      <c r="T91" s="263">
        <v>0</v>
      </c>
      <c r="U91" s="264">
        <f t="shared" si="19"/>
        <v>0</v>
      </c>
    </row>
    <row r="92" spans="1:21" s="220" customFormat="1" ht="15.5" thickBot="1">
      <c r="A92" s="587"/>
      <c r="B92" s="611"/>
      <c r="C92" s="612" t="s">
        <v>88</v>
      </c>
      <c r="D92" s="597"/>
      <c r="E92" s="613"/>
      <c r="F92" s="614"/>
      <c r="G92" s="614"/>
      <c r="H92" s="599"/>
      <c r="I92" s="451">
        <f t="shared" ref="I92:U92" si="20">SUM(I83:I91)</f>
        <v>0</v>
      </c>
      <c r="J92" s="449">
        <f t="shared" si="20"/>
        <v>0</v>
      </c>
      <c r="K92" s="449">
        <f t="shared" si="20"/>
        <v>0</v>
      </c>
      <c r="L92" s="449">
        <f t="shared" si="20"/>
        <v>0</v>
      </c>
      <c r="M92" s="449">
        <f t="shared" si="20"/>
        <v>0</v>
      </c>
      <c r="N92" s="449">
        <f t="shared" si="20"/>
        <v>0</v>
      </c>
      <c r="O92" s="449">
        <f t="shared" si="20"/>
        <v>0</v>
      </c>
      <c r="P92" s="449">
        <f t="shared" si="20"/>
        <v>0</v>
      </c>
      <c r="Q92" s="449">
        <f t="shared" si="20"/>
        <v>0</v>
      </c>
      <c r="R92" s="449">
        <f t="shared" si="20"/>
        <v>0</v>
      </c>
      <c r="S92" s="449">
        <f t="shared" si="20"/>
        <v>0</v>
      </c>
      <c r="T92" s="449">
        <f t="shared" si="20"/>
        <v>0</v>
      </c>
      <c r="U92" s="450">
        <f t="shared" si="20"/>
        <v>0</v>
      </c>
    </row>
    <row r="93" spans="1:21" s="220" customFormat="1" ht="15.5" thickTop="1">
      <c r="A93" s="587"/>
      <c r="B93" s="592"/>
      <c r="C93" s="587"/>
      <c r="D93" s="538"/>
      <c r="E93" s="538"/>
      <c r="F93" s="331"/>
      <c r="G93" s="331"/>
      <c r="H93" s="397"/>
      <c r="I93" s="397"/>
      <c r="J93" s="397"/>
      <c r="K93" s="397"/>
      <c r="L93" s="397"/>
      <c r="M93" s="397"/>
      <c r="N93" s="397"/>
      <c r="O93" s="397"/>
      <c r="P93" s="397"/>
      <c r="Q93" s="397"/>
      <c r="R93" s="397"/>
      <c r="S93" s="397"/>
      <c r="T93" s="397"/>
      <c r="U93" s="640"/>
    </row>
    <row r="94" spans="1:21" s="220" customFormat="1">
      <c r="A94" s="587"/>
      <c r="B94" s="592"/>
      <c r="C94" s="604" t="s">
        <v>89</v>
      </c>
      <c r="D94" s="538"/>
      <c r="E94" s="538"/>
      <c r="F94" s="331"/>
      <c r="G94" s="331"/>
      <c r="H94" s="397"/>
      <c r="I94" s="397"/>
      <c r="J94" s="397"/>
      <c r="K94" s="397"/>
      <c r="L94" s="397"/>
      <c r="M94" s="397"/>
      <c r="N94" s="397"/>
      <c r="O94" s="397"/>
      <c r="P94" s="397"/>
      <c r="Q94" s="397"/>
      <c r="R94" s="397"/>
      <c r="S94" s="397"/>
      <c r="T94" s="397"/>
      <c r="U94" s="640"/>
    </row>
    <row r="95" spans="1:21" s="220" customFormat="1">
      <c r="A95" s="587"/>
      <c r="B95" s="592"/>
      <c r="C95" s="587"/>
      <c r="D95" s="606" t="s">
        <v>1</v>
      </c>
      <c r="E95" s="569"/>
      <c r="F95" s="334"/>
      <c r="G95" s="334"/>
      <c r="H95" s="326"/>
      <c r="I95" s="253">
        <v>0</v>
      </c>
      <c r="J95" s="253">
        <v>0</v>
      </c>
      <c r="K95" s="253">
        <v>0</v>
      </c>
      <c r="L95" s="253">
        <v>0</v>
      </c>
      <c r="M95" s="253">
        <v>0</v>
      </c>
      <c r="N95" s="253">
        <v>0</v>
      </c>
      <c r="O95" s="253">
        <v>0</v>
      </c>
      <c r="P95" s="253">
        <v>0</v>
      </c>
      <c r="Q95" s="253">
        <v>0</v>
      </c>
      <c r="R95" s="253">
        <v>0</v>
      </c>
      <c r="S95" s="253">
        <v>0</v>
      </c>
      <c r="T95" s="253">
        <v>0</v>
      </c>
      <c r="U95" s="254">
        <f t="shared" ref="U95:U114" si="21">SUM(I95:T95)</f>
        <v>0</v>
      </c>
    </row>
    <row r="96" spans="1:21" s="220" customFormat="1">
      <c r="A96" s="587"/>
      <c r="B96" s="592"/>
      <c r="C96" s="587"/>
      <c r="D96" s="606" t="s">
        <v>73</v>
      </c>
      <c r="E96" s="569"/>
      <c r="F96" s="334"/>
      <c r="G96" s="334"/>
      <c r="H96" s="326"/>
      <c r="I96" s="253">
        <v>0</v>
      </c>
      <c r="J96" s="253">
        <v>0</v>
      </c>
      <c r="K96" s="253">
        <v>0</v>
      </c>
      <c r="L96" s="253">
        <v>0</v>
      </c>
      <c r="M96" s="253">
        <v>0</v>
      </c>
      <c r="N96" s="253">
        <v>0</v>
      </c>
      <c r="O96" s="253">
        <v>0</v>
      </c>
      <c r="P96" s="253">
        <v>0</v>
      </c>
      <c r="Q96" s="253">
        <v>0</v>
      </c>
      <c r="R96" s="253">
        <v>0</v>
      </c>
      <c r="S96" s="253">
        <v>0</v>
      </c>
      <c r="T96" s="253">
        <v>0</v>
      </c>
      <c r="U96" s="254">
        <f t="shared" si="21"/>
        <v>0</v>
      </c>
    </row>
    <row r="97" spans="1:21" s="220" customFormat="1">
      <c r="A97" s="587"/>
      <c r="B97" s="592"/>
      <c r="C97" s="587"/>
      <c r="D97" s="606" t="s">
        <v>66</v>
      </c>
      <c r="E97" s="569"/>
      <c r="F97" s="334"/>
      <c r="G97" s="334"/>
      <c r="H97" s="326"/>
      <c r="I97" s="253">
        <v>0</v>
      </c>
      <c r="J97" s="253">
        <v>0</v>
      </c>
      <c r="K97" s="253">
        <v>0</v>
      </c>
      <c r="L97" s="253">
        <v>0</v>
      </c>
      <c r="M97" s="253">
        <v>0</v>
      </c>
      <c r="N97" s="253">
        <v>0</v>
      </c>
      <c r="O97" s="253">
        <v>0</v>
      </c>
      <c r="P97" s="253">
        <v>0</v>
      </c>
      <c r="Q97" s="253">
        <v>0</v>
      </c>
      <c r="R97" s="253">
        <v>0</v>
      </c>
      <c r="S97" s="253">
        <v>0</v>
      </c>
      <c r="T97" s="253">
        <v>0</v>
      </c>
      <c r="U97" s="254">
        <f t="shared" si="21"/>
        <v>0</v>
      </c>
    </row>
    <row r="98" spans="1:21" s="220" customFormat="1">
      <c r="A98" s="587"/>
      <c r="B98" s="592"/>
      <c r="C98" s="587"/>
      <c r="D98" s="606" t="s">
        <v>72</v>
      </c>
      <c r="E98" s="569"/>
      <c r="F98" s="334"/>
      <c r="G98" s="334"/>
      <c r="H98" s="326"/>
      <c r="I98" s="253">
        <v>0</v>
      </c>
      <c r="J98" s="253">
        <v>0</v>
      </c>
      <c r="K98" s="253">
        <v>0</v>
      </c>
      <c r="L98" s="253">
        <v>0</v>
      </c>
      <c r="M98" s="253">
        <v>0</v>
      </c>
      <c r="N98" s="253">
        <v>0</v>
      </c>
      <c r="O98" s="253">
        <v>0</v>
      </c>
      <c r="P98" s="253">
        <v>0</v>
      </c>
      <c r="Q98" s="253">
        <v>0</v>
      </c>
      <c r="R98" s="253">
        <v>0</v>
      </c>
      <c r="S98" s="253">
        <v>0</v>
      </c>
      <c r="T98" s="253">
        <v>0</v>
      </c>
      <c r="U98" s="254">
        <f t="shared" si="21"/>
        <v>0</v>
      </c>
    </row>
    <row r="99" spans="1:21" s="220" customFormat="1">
      <c r="A99" s="587"/>
      <c r="B99" s="592"/>
      <c r="C99" s="587"/>
      <c r="D99" s="569" t="s">
        <v>74</v>
      </c>
      <c r="E99" s="569"/>
      <c r="F99" s="334"/>
      <c r="G99" s="334"/>
      <c r="H99" s="326"/>
      <c r="I99" s="253">
        <v>0</v>
      </c>
      <c r="J99" s="253">
        <v>0</v>
      </c>
      <c r="K99" s="253">
        <v>0</v>
      </c>
      <c r="L99" s="253">
        <v>0</v>
      </c>
      <c r="M99" s="253">
        <v>0</v>
      </c>
      <c r="N99" s="253">
        <v>0</v>
      </c>
      <c r="O99" s="253">
        <v>0</v>
      </c>
      <c r="P99" s="253">
        <v>0</v>
      </c>
      <c r="Q99" s="253">
        <v>0</v>
      </c>
      <c r="R99" s="253">
        <v>0</v>
      </c>
      <c r="S99" s="253">
        <v>0</v>
      </c>
      <c r="T99" s="253">
        <v>0</v>
      </c>
      <c r="U99" s="254">
        <f t="shared" si="21"/>
        <v>0</v>
      </c>
    </row>
    <row r="100" spans="1:21" s="220" customFormat="1">
      <c r="A100" s="587"/>
      <c r="B100" s="592"/>
      <c r="C100" s="587"/>
      <c r="D100" s="569" t="s">
        <v>58</v>
      </c>
      <c r="E100" s="569"/>
      <c r="F100" s="334"/>
      <c r="G100" s="334"/>
      <c r="H100" s="326"/>
      <c r="I100" s="253">
        <v>0</v>
      </c>
      <c r="J100" s="253">
        <v>0</v>
      </c>
      <c r="K100" s="253">
        <v>0</v>
      </c>
      <c r="L100" s="253">
        <v>0</v>
      </c>
      <c r="M100" s="253">
        <v>0</v>
      </c>
      <c r="N100" s="253">
        <v>0</v>
      </c>
      <c r="O100" s="253">
        <v>0</v>
      </c>
      <c r="P100" s="253">
        <v>0</v>
      </c>
      <c r="Q100" s="253">
        <v>0</v>
      </c>
      <c r="R100" s="253">
        <v>0</v>
      </c>
      <c r="S100" s="253">
        <v>0</v>
      </c>
      <c r="T100" s="253">
        <v>0</v>
      </c>
      <c r="U100" s="254">
        <f t="shared" si="21"/>
        <v>0</v>
      </c>
    </row>
    <row r="101" spans="1:21" s="220" customFormat="1">
      <c r="A101" s="587"/>
      <c r="B101" s="592"/>
      <c r="C101" s="587"/>
      <c r="D101" s="606" t="s">
        <v>64</v>
      </c>
      <c r="E101" s="569"/>
      <c r="F101" s="334"/>
      <c r="G101" s="334"/>
      <c r="H101" s="326"/>
      <c r="I101" s="253">
        <v>0</v>
      </c>
      <c r="J101" s="253">
        <v>0</v>
      </c>
      <c r="K101" s="253">
        <v>0</v>
      </c>
      <c r="L101" s="253">
        <v>0</v>
      </c>
      <c r="M101" s="253">
        <v>0</v>
      </c>
      <c r="N101" s="253">
        <v>0</v>
      </c>
      <c r="O101" s="253">
        <v>0</v>
      </c>
      <c r="P101" s="253">
        <v>0</v>
      </c>
      <c r="Q101" s="253">
        <v>0</v>
      </c>
      <c r="R101" s="253">
        <v>0</v>
      </c>
      <c r="S101" s="253">
        <v>0</v>
      </c>
      <c r="T101" s="253">
        <v>0</v>
      </c>
      <c r="U101" s="254">
        <f t="shared" si="21"/>
        <v>0</v>
      </c>
    </row>
    <row r="102" spans="1:21" s="220" customFormat="1">
      <c r="A102" s="587"/>
      <c r="B102" s="592"/>
      <c r="C102" s="587"/>
      <c r="D102" s="569" t="s">
        <v>54</v>
      </c>
      <c r="E102" s="569"/>
      <c r="F102" s="334"/>
      <c r="G102" s="334"/>
      <c r="H102" s="326"/>
      <c r="I102" s="253">
        <v>0</v>
      </c>
      <c r="J102" s="253">
        <v>0</v>
      </c>
      <c r="K102" s="253">
        <v>0</v>
      </c>
      <c r="L102" s="253">
        <v>0</v>
      </c>
      <c r="M102" s="253">
        <v>0</v>
      </c>
      <c r="N102" s="253">
        <v>0</v>
      </c>
      <c r="O102" s="253">
        <v>0</v>
      </c>
      <c r="P102" s="253">
        <v>0</v>
      </c>
      <c r="Q102" s="253">
        <v>0</v>
      </c>
      <c r="R102" s="253">
        <v>0</v>
      </c>
      <c r="S102" s="253">
        <v>0</v>
      </c>
      <c r="T102" s="253">
        <v>0</v>
      </c>
      <c r="U102" s="254">
        <f t="shared" si="21"/>
        <v>0</v>
      </c>
    </row>
    <row r="103" spans="1:21" s="220" customFormat="1">
      <c r="A103" s="587"/>
      <c r="B103" s="592"/>
      <c r="C103" s="587"/>
      <c r="D103" s="606" t="s">
        <v>62</v>
      </c>
      <c r="E103" s="569"/>
      <c r="F103" s="334"/>
      <c r="G103" s="334"/>
      <c r="H103" s="326"/>
      <c r="I103" s="253">
        <v>0</v>
      </c>
      <c r="J103" s="253">
        <v>0</v>
      </c>
      <c r="K103" s="253">
        <v>0</v>
      </c>
      <c r="L103" s="253">
        <v>0</v>
      </c>
      <c r="M103" s="253">
        <v>0</v>
      </c>
      <c r="N103" s="253">
        <v>0</v>
      </c>
      <c r="O103" s="253">
        <v>0</v>
      </c>
      <c r="P103" s="253">
        <v>0</v>
      </c>
      <c r="Q103" s="253">
        <v>0</v>
      </c>
      <c r="R103" s="253">
        <v>0</v>
      </c>
      <c r="S103" s="253">
        <v>0</v>
      </c>
      <c r="T103" s="253">
        <v>0</v>
      </c>
      <c r="U103" s="254">
        <f t="shared" si="21"/>
        <v>0</v>
      </c>
    </row>
    <row r="104" spans="1:21" s="220" customFormat="1">
      <c r="A104" s="587"/>
      <c r="B104" s="592"/>
      <c r="C104" s="587"/>
      <c r="D104" s="606" t="s">
        <v>2</v>
      </c>
      <c r="E104" s="569"/>
      <c r="F104" s="334"/>
      <c r="G104" s="334"/>
      <c r="H104" s="326"/>
      <c r="I104" s="253">
        <v>0</v>
      </c>
      <c r="J104" s="253">
        <v>0</v>
      </c>
      <c r="K104" s="253">
        <v>0</v>
      </c>
      <c r="L104" s="253">
        <v>0</v>
      </c>
      <c r="M104" s="253">
        <v>0</v>
      </c>
      <c r="N104" s="253">
        <v>0</v>
      </c>
      <c r="O104" s="253">
        <v>0</v>
      </c>
      <c r="P104" s="253">
        <v>0</v>
      </c>
      <c r="Q104" s="253">
        <v>0</v>
      </c>
      <c r="R104" s="253">
        <v>0</v>
      </c>
      <c r="S104" s="253">
        <v>0</v>
      </c>
      <c r="T104" s="253">
        <v>0</v>
      </c>
      <c r="U104" s="254">
        <f t="shared" si="21"/>
        <v>0</v>
      </c>
    </row>
    <row r="105" spans="1:21" s="220" customFormat="1">
      <c r="A105" s="587"/>
      <c r="B105" s="592"/>
      <c r="C105" s="587"/>
      <c r="D105" s="606" t="s">
        <v>19</v>
      </c>
      <c r="E105" s="569"/>
      <c r="F105" s="334"/>
      <c r="G105" s="334"/>
      <c r="H105" s="326"/>
      <c r="I105" s="253">
        <v>0</v>
      </c>
      <c r="J105" s="253">
        <v>0</v>
      </c>
      <c r="K105" s="253">
        <v>0</v>
      </c>
      <c r="L105" s="253">
        <v>0</v>
      </c>
      <c r="M105" s="253">
        <v>0</v>
      </c>
      <c r="N105" s="253">
        <v>0</v>
      </c>
      <c r="O105" s="253">
        <v>0</v>
      </c>
      <c r="P105" s="253">
        <v>0</v>
      </c>
      <c r="Q105" s="253">
        <v>0</v>
      </c>
      <c r="R105" s="253">
        <v>0</v>
      </c>
      <c r="S105" s="253">
        <v>0</v>
      </c>
      <c r="T105" s="253">
        <v>0</v>
      </c>
      <c r="U105" s="254">
        <f t="shared" si="21"/>
        <v>0</v>
      </c>
    </row>
    <row r="106" spans="1:21" s="220" customFormat="1">
      <c r="A106" s="587"/>
      <c r="B106" s="592"/>
      <c r="C106" s="587"/>
      <c r="D106" s="606" t="s">
        <v>65</v>
      </c>
      <c r="E106" s="569"/>
      <c r="F106" s="334"/>
      <c r="G106" s="334"/>
      <c r="H106" s="326"/>
      <c r="I106" s="253">
        <v>0</v>
      </c>
      <c r="J106" s="253">
        <v>0</v>
      </c>
      <c r="K106" s="253">
        <v>0</v>
      </c>
      <c r="L106" s="253">
        <v>0</v>
      </c>
      <c r="M106" s="253">
        <v>0</v>
      </c>
      <c r="N106" s="253">
        <v>0</v>
      </c>
      <c r="O106" s="253">
        <v>0</v>
      </c>
      <c r="P106" s="253">
        <v>0</v>
      </c>
      <c r="Q106" s="253">
        <v>0</v>
      </c>
      <c r="R106" s="253">
        <v>0</v>
      </c>
      <c r="S106" s="253">
        <v>0</v>
      </c>
      <c r="T106" s="253">
        <v>0</v>
      </c>
      <c r="U106" s="254">
        <f t="shared" si="21"/>
        <v>0</v>
      </c>
    </row>
    <row r="107" spans="1:21" s="220" customFormat="1">
      <c r="A107" s="587"/>
      <c r="B107" s="592"/>
      <c r="C107" s="587"/>
      <c r="D107" s="569" t="s">
        <v>6</v>
      </c>
      <c r="E107" s="569"/>
      <c r="F107" s="334"/>
      <c r="G107" s="334"/>
      <c r="H107" s="326"/>
      <c r="I107" s="253">
        <v>0</v>
      </c>
      <c r="J107" s="253">
        <v>0</v>
      </c>
      <c r="K107" s="253">
        <v>0</v>
      </c>
      <c r="L107" s="253">
        <v>0</v>
      </c>
      <c r="M107" s="253">
        <v>0</v>
      </c>
      <c r="N107" s="253">
        <v>0</v>
      </c>
      <c r="O107" s="253">
        <v>0</v>
      </c>
      <c r="P107" s="253">
        <v>0</v>
      </c>
      <c r="Q107" s="253">
        <v>0</v>
      </c>
      <c r="R107" s="253">
        <v>0</v>
      </c>
      <c r="S107" s="253">
        <v>0</v>
      </c>
      <c r="T107" s="253">
        <v>0</v>
      </c>
      <c r="U107" s="254">
        <f t="shared" si="21"/>
        <v>0</v>
      </c>
    </row>
    <row r="108" spans="1:21" s="220" customFormat="1">
      <c r="A108" s="587"/>
      <c r="B108" s="592"/>
      <c r="C108" s="587"/>
      <c r="D108" s="569" t="s">
        <v>18</v>
      </c>
      <c r="E108" s="569"/>
      <c r="F108" s="334"/>
      <c r="G108" s="334"/>
      <c r="H108" s="326"/>
      <c r="I108" s="253">
        <v>0</v>
      </c>
      <c r="J108" s="253">
        <v>0</v>
      </c>
      <c r="K108" s="253">
        <v>0</v>
      </c>
      <c r="L108" s="253">
        <v>0</v>
      </c>
      <c r="M108" s="253">
        <v>0</v>
      </c>
      <c r="N108" s="253">
        <v>0</v>
      </c>
      <c r="O108" s="253">
        <v>0</v>
      </c>
      <c r="P108" s="253">
        <v>0</v>
      </c>
      <c r="Q108" s="253">
        <v>0</v>
      </c>
      <c r="R108" s="253">
        <v>0</v>
      </c>
      <c r="S108" s="253">
        <v>0</v>
      </c>
      <c r="T108" s="253">
        <v>0</v>
      </c>
      <c r="U108" s="254">
        <f t="shared" si="21"/>
        <v>0</v>
      </c>
    </row>
    <row r="109" spans="1:21" s="220" customFormat="1">
      <c r="A109" s="587"/>
      <c r="B109" s="592"/>
      <c r="C109" s="587"/>
      <c r="D109" s="606" t="s">
        <v>8</v>
      </c>
      <c r="E109" s="569"/>
      <c r="F109" s="334"/>
      <c r="G109" s="334"/>
      <c r="H109" s="326"/>
      <c r="I109" s="253">
        <v>0</v>
      </c>
      <c r="J109" s="253">
        <v>0</v>
      </c>
      <c r="K109" s="253">
        <v>0</v>
      </c>
      <c r="L109" s="253">
        <v>0</v>
      </c>
      <c r="M109" s="253">
        <v>0</v>
      </c>
      <c r="N109" s="253">
        <v>0</v>
      </c>
      <c r="O109" s="253">
        <v>0</v>
      </c>
      <c r="P109" s="253">
        <v>0</v>
      </c>
      <c r="Q109" s="253">
        <v>0</v>
      </c>
      <c r="R109" s="253">
        <v>0</v>
      </c>
      <c r="S109" s="253">
        <v>0</v>
      </c>
      <c r="T109" s="253">
        <v>0</v>
      </c>
      <c r="U109" s="254">
        <f t="shared" si="21"/>
        <v>0</v>
      </c>
    </row>
    <row r="110" spans="1:21" s="220" customFormat="1">
      <c r="A110" s="587"/>
      <c r="B110" s="592"/>
      <c r="C110" s="587"/>
      <c r="D110" s="606" t="s">
        <v>61</v>
      </c>
      <c r="E110" s="569"/>
      <c r="F110" s="334"/>
      <c r="G110" s="334"/>
      <c r="H110" s="326"/>
      <c r="I110" s="253">
        <v>0</v>
      </c>
      <c r="J110" s="253">
        <v>0</v>
      </c>
      <c r="K110" s="253">
        <v>0</v>
      </c>
      <c r="L110" s="253">
        <v>0</v>
      </c>
      <c r="M110" s="253">
        <v>0</v>
      </c>
      <c r="N110" s="253">
        <v>0</v>
      </c>
      <c r="O110" s="253">
        <v>0</v>
      </c>
      <c r="P110" s="253">
        <v>0</v>
      </c>
      <c r="Q110" s="253">
        <v>0</v>
      </c>
      <c r="R110" s="253">
        <v>0</v>
      </c>
      <c r="S110" s="253">
        <v>0</v>
      </c>
      <c r="T110" s="253">
        <v>0</v>
      </c>
      <c r="U110" s="254">
        <f t="shared" si="21"/>
        <v>0</v>
      </c>
    </row>
    <row r="111" spans="1:21" s="220" customFormat="1">
      <c r="A111" s="587"/>
      <c r="B111" s="592"/>
      <c r="C111" s="587"/>
      <c r="D111" s="606" t="s">
        <v>76</v>
      </c>
      <c r="E111" s="569"/>
      <c r="F111" s="334"/>
      <c r="G111" s="334"/>
      <c r="H111" s="326"/>
      <c r="I111" s="253">
        <v>0</v>
      </c>
      <c r="J111" s="253">
        <v>0</v>
      </c>
      <c r="K111" s="253">
        <v>0</v>
      </c>
      <c r="L111" s="253">
        <v>0</v>
      </c>
      <c r="M111" s="253">
        <v>0</v>
      </c>
      <c r="N111" s="253">
        <v>0</v>
      </c>
      <c r="O111" s="253">
        <v>0</v>
      </c>
      <c r="P111" s="253">
        <v>0</v>
      </c>
      <c r="Q111" s="253">
        <v>0</v>
      </c>
      <c r="R111" s="253">
        <v>0</v>
      </c>
      <c r="S111" s="253">
        <v>0</v>
      </c>
      <c r="T111" s="253">
        <v>0</v>
      </c>
      <c r="U111" s="254">
        <f t="shared" si="21"/>
        <v>0</v>
      </c>
    </row>
    <row r="112" spans="1:21" s="220" customFormat="1">
      <c r="A112" s="587"/>
      <c r="B112" s="592"/>
      <c r="C112" s="587"/>
      <c r="D112" s="606" t="s">
        <v>63</v>
      </c>
      <c r="E112" s="569"/>
      <c r="F112" s="334"/>
      <c r="G112" s="334"/>
      <c r="H112" s="326"/>
      <c r="I112" s="253">
        <v>0</v>
      </c>
      <c r="J112" s="253">
        <v>0</v>
      </c>
      <c r="K112" s="253">
        <v>0</v>
      </c>
      <c r="L112" s="253">
        <v>0</v>
      </c>
      <c r="M112" s="253">
        <v>0</v>
      </c>
      <c r="N112" s="253">
        <v>0</v>
      </c>
      <c r="O112" s="253">
        <v>0</v>
      </c>
      <c r="P112" s="253">
        <v>0</v>
      </c>
      <c r="Q112" s="253">
        <v>0</v>
      </c>
      <c r="R112" s="253">
        <v>0</v>
      </c>
      <c r="S112" s="253">
        <v>0</v>
      </c>
      <c r="T112" s="253">
        <v>0</v>
      </c>
      <c r="U112" s="254">
        <f t="shared" si="21"/>
        <v>0</v>
      </c>
    </row>
    <row r="113" spans="1:21" s="220" customFormat="1">
      <c r="A113" s="587"/>
      <c r="B113" s="592"/>
      <c r="C113" s="587"/>
      <c r="D113" s="606" t="s">
        <v>42</v>
      </c>
      <c r="E113" s="569"/>
      <c r="F113" s="334"/>
      <c r="G113" s="334"/>
      <c r="H113" s="326"/>
      <c r="I113" s="253">
        <v>0</v>
      </c>
      <c r="J113" s="253">
        <v>0</v>
      </c>
      <c r="K113" s="253">
        <v>0</v>
      </c>
      <c r="L113" s="253">
        <v>0</v>
      </c>
      <c r="M113" s="253">
        <v>0</v>
      </c>
      <c r="N113" s="253">
        <v>0</v>
      </c>
      <c r="O113" s="253">
        <v>0</v>
      </c>
      <c r="P113" s="253">
        <v>0</v>
      </c>
      <c r="Q113" s="253">
        <v>0</v>
      </c>
      <c r="R113" s="253">
        <v>0</v>
      </c>
      <c r="S113" s="253">
        <v>0</v>
      </c>
      <c r="T113" s="253">
        <v>0</v>
      </c>
      <c r="U113" s="254">
        <f t="shared" si="21"/>
        <v>0</v>
      </c>
    </row>
    <row r="114" spans="1:21" s="220" customFormat="1" ht="18">
      <c r="A114" s="587"/>
      <c r="B114" s="592"/>
      <c r="C114" s="587"/>
      <c r="D114" s="569" t="s">
        <v>30</v>
      </c>
      <c r="E114" s="569"/>
      <c r="F114" s="334"/>
      <c r="G114" s="334"/>
      <c r="H114" s="326"/>
      <c r="I114" s="263">
        <v>0</v>
      </c>
      <c r="J114" s="263">
        <v>0</v>
      </c>
      <c r="K114" s="263">
        <v>0</v>
      </c>
      <c r="L114" s="263">
        <v>0</v>
      </c>
      <c r="M114" s="263">
        <v>0</v>
      </c>
      <c r="N114" s="263">
        <v>0</v>
      </c>
      <c r="O114" s="263">
        <v>0</v>
      </c>
      <c r="P114" s="263">
        <v>0</v>
      </c>
      <c r="Q114" s="263">
        <v>0</v>
      </c>
      <c r="R114" s="263">
        <v>0</v>
      </c>
      <c r="S114" s="263">
        <v>0</v>
      </c>
      <c r="T114" s="263">
        <v>0</v>
      </c>
      <c r="U114" s="264">
        <f t="shared" si="21"/>
        <v>0</v>
      </c>
    </row>
    <row r="115" spans="1:21" s="220" customFormat="1">
      <c r="A115" s="587"/>
      <c r="B115" s="592"/>
      <c r="C115" s="608" t="s">
        <v>90</v>
      </c>
      <c r="D115" s="569"/>
      <c r="E115" s="569"/>
      <c r="F115" s="334"/>
      <c r="G115" s="334"/>
      <c r="H115" s="326"/>
      <c r="I115" s="257">
        <f t="shared" ref="I115:U115" si="22">SUM(I95:I114)</f>
        <v>0</v>
      </c>
      <c r="J115" s="256">
        <f t="shared" si="22"/>
        <v>0</v>
      </c>
      <c r="K115" s="256">
        <f t="shared" si="22"/>
        <v>0</v>
      </c>
      <c r="L115" s="256">
        <f t="shared" si="22"/>
        <v>0</v>
      </c>
      <c r="M115" s="256">
        <f t="shared" si="22"/>
        <v>0</v>
      </c>
      <c r="N115" s="256">
        <f t="shared" si="22"/>
        <v>0</v>
      </c>
      <c r="O115" s="256">
        <f t="shared" si="22"/>
        <v>0</v>
      </c>
      <c r="P115" s="256">
        <f t="shared" si="22"/>
        <v>0</v>
      </c>
      <c r="Q115" s="256">
        <f t="shared" si="22"/>
        <v>0</v>
      </c>
      <c r="R115" s="256">
        <f t="shared" si="22"/>
        <v>0</v>
      </c>
      <c r="S115" s="256">
        <f t="shared" si="22"/>
        <v>0</v>
      </c>
      <c r="T115" s="256">
        <f t="shared" si="22"/>
        <v>0</v>
      </c>
      <c r="U115" s="254">
        <f t="shared" si="22"/>
        <v>0</v>
      </c>
    </row>
    <row r="116" spans="1:21" s="220" customFormat="1">
      <c r="A116" s="587"/>
      <c r="B116" s="592"/>
      <c r="C116" s="587"/>
      <c r="D116" s="538"/>
      <c r="E116" s="538"/>
      <c r="F116" s="331"/>
      <c r="G116" s="331"/>
      <c r="H116" s="397"/>
      <c r="I116" s="396"/>
      <c r="J116" s="396"/>
      <c r="K116" s="396"/>
      <c r="L116" s="396"/>
      <c r="M116" s="396"/>
      <c r="N116" s="396"/>
      <c r="O116" s="396"/>
      <c r="P116" s="396"/>
      <c r="Q116" s="396"/>
      <c r="R116" s="396"/>
      <c r="S116" s="396"/>
      <c r="T116" s="396"/>
      <c r="U116" s="644"/>
    </row>
    <row r="117" spans="1:21" s="220" customFormat="1">
      <c r="A117" s="587"/>
      <c r="B117" s="592"/>
      <c r="C117" s="604" t="s">
        <v>91</v>
      </c>
      <c r="D117" s="569"/>
      <c r="E117" s="615"/>
      <c r="F117" s="616"/>
      <c r="G117" s="616"/>
      <c r="H117" s="397"/>
      <c r="I117" s="398"/>
      <c r="J117" s="398"/>
      <c r="K117" s="398"/>
      <c r="L117" s="398"/>
      <c r="M117" s="398"/>
      <c r="N117" s="398"/>
      <c r="O117" s="398"/>
      <c r="P117" s="398"/>
      <c r="Q117" s="398"/>
      <c r="R117" s="398"/>
      <c r="S117" s="398"/>
      <c r="T117" s="398"/>
      <c r="U117" s="645"/>
    </row>
    <row r="118" spans="1:21" s="220" customFormat="1">
      <c r="A118" s="587"/>
      <c r="B118" s="592"/>
      <c r="C118" s="569"/>
      <c r="D118" s="606" t="s">
        <v>3</v>
      </c>
      <c r="E118" s="135"/>
      <c r="F118" s="616"/>
      <c r="G118" s="616"/>
      <c r="H118" s="326"/>
      <c r="I118" s="253">
        <v>0</v>
      </c>
      <c r="J118" s="253">
        <v>0</v>
      </c>
      <c r="K118" s="253">
        <v>0</v>
      </c>
      <c r="L118" s="253">
        <v>0</v>
      </c>
      <c r="M118" s="253">
        <v>0</v>
      </c>
      <c r="N118" s="253">
        <v>0</v>
      </c>
      <c r="O118" s="253">
        <v>0</v>
      </c>
      <c r="P118" s="253">
        <v>0</v>
      </c>
      <c r="Q118" s="253">
        <v>0</v>
      </c>
      <c r="R118" s="253">
        <v>0</v>
      </c>
      <c r="S118" s="253">
        <v>0</v>
      </c>
      <c r="T118" s="253">
        <v>0</v>
      </c>
      <c r="U118" s="254">
        <f t="shared" ref="U118:U124" si="23">SUM(I118:T118)</f>
        <v>0</v>
      </c>
    </row>
    <row r="119" spans="1:21" s="220" customFormat="1">
      <c r="A119" s="587"/>
      <c r="B119" s="592"/>
      <c r="C119" s="569"/>
      <c r="D119" s="606" t="s">
        <v>4</v>
      </c>
      <c r="E119" s="135"/>
      <c r="F119" s="616"/>
      <c r="G119" s="616"/>
      <c r="H119" s="326"/>
      <c r="I119" s="253">
        <v>0</v>
      </c>
      <c r="J119" s="253">
        <v>0</v>
      </c>
      <c r="K119" s="253">
        <v>0</v>
      </c>
      <c r="L119" s="253">
        <v>0</v>
      </c>
      <c r="M119" s="253">
        <v>0</v>
      </c>
      <c r="N119" s="253">
        <v>0</v>
      </c>
      <c r="O119" s="253">
        <v>0</v>
      </c>
      <c r="P119" s="253">
        <v>0</v>
      </c>
      <c r="Q119" s="253">
        <v>0</v>
      </c>
      <c r="R119" s="253">
        <v>0</v>
      </c>
      <c r="S119" s="253">
        <v>0</v>
      </c>
      <c r="T119" s="253">
        <v>0</v>
      </c>
      <c r="U119" s="254">
        <f t="shared" si="23"/>
        <v>0</v>
      </c>
    </row>
    <row r="120" spans="1:21" s="220" customFormat="1">
      <c r="A120" s="587"/>
      <c r="B120" s="592"/>
      <c r="C120" s="569"/>
      <c r="D120" s="134" t="s">
        <v>418</v>
      </c>
      <c r="E120" s="135"/>
      <c r="F120" s="616"/>
      <c r="G120" s="616"/>
      <c r="H120" s="326"/>
      <c r="I120" s="253">
        <v>0</v>
      </c>
      <c r="J120" s="253">
        <v>0</v>
      </c>
      <c r="K120" s="253">
        <v>0</v>
      </c>
      <c r="L120" s="253">
        <v>0</v>
      </c>
      <c r="M120" s="253">
        <v>0</v>
      </c>
      <c r="N120" s="253">
        <v>0</v>
      </c>
      <c r="O120" s="253">
        <v>0</v>
      </c>
      <c r="P120" s="253">
        <v>0</v>
      </c>
      <c r="Q120" s="253">
        <v>0</v>
      </c>
      <c r="R120" s="253">
        <v>0</v>
      </c>
      <c r="S120" s="253">
        <v>0</v>
      </c>
      <c r="T120" s="253">
        <v>0</v>
      </c>
      <c r="U120" s="254">
        <f t="shared" si="23"/>
        <v>0</v>
      </c>
    </row>
    <row r="121" spans="1:21" s="220" customFormat="1">
      <c r="A121" s="587"/>
      <c r="B121" s="592"/>
      <c r="C121" s="569"/>
      <c r="D121" s="569" t="s">
        <v>55</v>
      </c>
      <c r="E121" s="135"/>
      <c r="F121" s="616"/>
      <c r="G121" s="616"/>
      <c r="H121" s="326"/>
      <c r="I121" s="253">
        <v>0</v>
      </c>
      <c r="J121" s="253">
        <v>0</v>
      </c>
      <c r="K121" s="253">
        <v>0</v>
      </c>
      <c r="L121" s="253">
        <v>0</v>
      </c>
      <c r="M121" s="253">
        <v>0</v>
      </c>
      <c r="N121" s="253">
        <v>0</v>
      </c>
      <c r="O121" s="253">
        <v>0</v>
      </c>
      <c r="P121" s="253">
        <v>0</v>
      </c>
      <c r="Q121" s="253">
        <v>0</v>
      </c>
      <c r="R121" s="253">
        <v>0</v>
      </c>
      <c r="S121" s="253">
        <v>0</v>
      </c>
      <c r="T121" s="253">
        <v>0</v>
      </c>
      <c r="U121" s="254">
        <f t="shared" si="23"/>
        <v>0</v>
      </c>
    </row>
    <row r="122" spans="1:21" s="220" customFormat="1">
      <c r="A122" s="587"/>
      <c r="B122" s="592"/>
      <c r="C122" s="569"/>
      <c r="D122" s="569" t="s">
        <v>58</v>
      </c>
      <c r="E122" s="135"/>
      <c r="F122" s="616"/>
      <c r="G122" s="616"/>
      <c r="H122" s="326"/>
      <c r="I122" s="253">
        <v>0</v>
      </c>
      <c r="J122" s="253">
        <v>0</v>
      </c>
      <c r="K122" s="253">
        <v>0</v>
      </c>
      <c r="L122" s="253">
        <v>0</v>
      </c>
      <c r="M122" s="253">
        <v>0</v>
      </c>
      <c r="N122" s="253">
        <v>0</v>
      </c>
      <c r="O122" s="253">
        <v>0</v>
      </c>
      <c r="P122" s="253">
        <v>0</v>
      </c>
      <c r="Q122" s="253">
        <v>0</v>
      </c>
      <c r="R122" s="253">
        <v>0</v>
      </c>
      <c r="S122" s="253">
        <v>0</v>
      </c>
      <c r="T122" s="253">
        <v>0</v>
      </c>
      <c r="U122" s="254">
        <f t="shared" si="23"/>
        <v>0</v>
      </c>
    </row>
    <row r="123" spans="1:21" s="220" customFormat="1">
      <c r="A123" s="587"/>
      <c r="B123" s="592"/>
      <c r="C123" s="569"/>
      <c r="D123" s="606" t="s">
        <v>7</v>
      </c>
      <c r="E123" s="135"/>
      <c r="F123" s="616"/>
      <c r="G123" s="616"/>
      <c r="H123" s="326"/>
      <c r="I123" s="253">
        <v>0</v>
      </c>
      <c r="J123" s="253">
        <v>0</v>
      </c>
      <c r="K123" s="253">
        <v>0</v>
      </c>
      <c r="L123" s="253">
        <v>0</v>
      </c>
      <c r="M123" s="253">
        <v>0</v>
      </c>
      <c r="N123" s="253">
        <v>0</v>
      </c>
      <c r="O123" s="253">
        <v>0</v>
      </c>
      <c r="P123" s="253">
        <v>0</v>
      </c>
      <c r="Q123" s="253">
        <v>0</v>
      </c>
      <c r="R123" s="253">
        <v>0</v>
      </c>
      <c r="S123" s="253">
        <v>0</v>
      </c>
      <c r="T123" s="253">
        <v>0</v>
      </c>
      <c r="U123" s="254">
        <f t="shared" si="23"/>
        <v>0</v>
      </c>
    </row>
    <row r="124" spans="1:21" s="220" customFormat="1" ht="18">
      <c r="A124" s="587"/>
      <c r="B124" s="592"/>
      <c r="C124" s="569"/>
      <c r="D124" s="569" t="s">
        <v>9</v>
      </c>
      <c r="E124" s="135"/>
      <c r="F124" s="616"/>
      <c r="G124" s="616"/>
      <c r="H124" s="326"/>
      <c r="I124" s="263">
        <v>0</v>
      </c>
      <c r="J124" s="263">
        <v>0</v>
      </c>
      <c r="K124" s="263">
        <v>0</v>
      </c>
      <c r="L124" s="263">
        <v>0</v>
      </c>
      <c r="M124" s="263">
        <v>0</v>
      </c>
      <c r="N124" s="263">
        <v>0</v>
      </c>
      <c r="O124" s="263">
        <v>0</v>
      </c>
      <c r="P124" s="263">
        <v>0</v>
      </c>
      <c r="Q124" s="263">
        <v>0</v>
      </c>
      <c r="R124" s="263">
        <v>0</v>
      </c>
      <c r="S124" s="263">
        <v>0</v>
      </c>
      <c r="T124" s="263">
        <v>0</v>
      </c>
      <c r="U124" s="264">
        <f t="shared" si="23"/>
        <v>0</v>
      </c>
    </row>
    <row r="125" spans="1:21" s="220" customFormat="1">
      <c r="A125" s="587"/>
      <c r="B125" s="592"/>
      <c r="C125" s="538" t="s">
        <v>92</v>
      </c>
      <c r="D125" s="569"/>
      <c r="E125" s="615"/>
      <c r="F125" s="616"/>
      <c r="G125" s="616"/>
      <c r="H125" s="326"/>
      <c r="I125" s="257">
        <f t="shared" ref="I125:U125" si="24">SUM(I118:I124)</f>
        <v>0</v>
      </c>
      <c r="J125" s="256">
        <f t="shared" si="24"/>
        <v>0</v>
      </c>
      <c r="K125" s="256">
        <f t="shared" si="24"/>
        <v>0</v>
      </c>
      <c r="L125" s="256">
        <f t="shared" si="24"/>
        <v>0</v>
      </c>
      <c r="M125" s="256">
        <f t="shared" si="24"/>
        <v>0</v>
      </c>
      <c r="N125" s="256">
        <f t="shared" si="24"/>
        <v>0</v>
      </c>
      <c r="O125" s="256">
        <f t="shared" si="24"/>
        <v>0</v>
      </c>
      <c r="P125" s="256">
        <f t="shared" si="24"/>
        <v>0</v>
      </c>
      <c r="Q125" s="256">
        <f t="shared" si="24"/>
        <v>0</v>
      </c>
      <c r="R125" s="256">
        <f t="shared" si="24"/>
        <v>0</v>
      </c>
      <c r="S125" s="256">
        <f t="shared" si="24"/>
        <v>0</v>
      </c>
      <c r="T125" s="256">
        <f t="shared" si="24"/>
        <v>0</v>
      </c>
      <c r="U125" s="254">
        <f t="shared" si="24"/>
        <v>0</v>
      </c>
    </row>
    <row r="126" spans="1:21" s="220" customFormat="1">
      <c r="A126" s="587"/>
      <c r="B126" s="592"/>
      <c r="C126" s="604"/>
      <c r="D126" s="569"/>
      <c r="E126" s="615"/>
      <c r="F126" s="616"/>
      <c r="G126" s="616"/>
      <c r="H126" s="397"/>
      <c r="I126" s="642"/>
      <c r="J126" s="642"/>
      <c r="K126" s="642"/>
      <c r="L126" s="642"/>
      <c r="M126" s="642"/>
      <c r="N126" s="642"/>
      <c r="O126" s="642"/>
      <c r="P126" s="642"/>
      <c r="Q126" s="642"/>
      <c r="R126" s="642"/>
      <c r="S126" s="642"/>
      <c r="T126" s="642"/>
      <c r="U126" s="643"/>
    </row>
    <row r="127" spans="1:21" s="220" customFormat="1">
      <c r="A127" s="587"/>
      <c r="B127" s="592"/>
      <c r="C127" s="604" t="s">
        <v>93</v>
      </c>
      <c r="D127" s="569"/>
      <c r="E127" s="615"/>
      <c r="F127" s="616"/>
      <c r="G127" s="616"/>
      <c r="H127" s="397"/>
      <c r="I127" s="440">
        <v>0</v>
      </c>
      <c r="J127" s="440">
        <v>0</v>
      </c>
      <c r="K127" s="253">
        <v>0</v>
      </c>
      <c r="L127" s="253">
        <v>0</v>
      </c>
      <c r="M127" s="253">
        <v>0</v>
      </c>
      <c r="N127" s="253">
        <v>0</v>
      </c>
      <c r="O127" s="253">
        <v>0</v>
      </c>
      <c r="P127" s="253">
        <v>0</v>
      </c>
      <c r="Q127" s="253">
        <v>0</v>
      </c>
      <c r="R127" s="253">
        <v>0</v>
      </c>
      <c r="S127" s="253">
        <v>0</v>
      </c>
      <c r="T127" s="253">
        <v>0</v>
      </c>
      <c r="U127" s="254">
        <f>SUM(I127:T127)</f>
        <v>0</v>
      </c>
    </row>
    <row r="128" spans="1:21" s="220" customFormat="1">
      <c r="A128" s="587"/>
      <c r="B128" s="592"/>
      <c r="C128" s="604" t="s">
        <v>118</v>
      </c>
      <c r="D128" s="569"/>
      <c r="E128" s="615"/>
      <c r="F128" s="616"/>
      <c r="G128" s="616"/>
      <c r="H128" s="397"/>
      <c r="I128" s="440">
        <v>0</v>
      </c>
      <c r="J128" s="440">
        <v>0</v>
      </c>
      <c r="K128" s="253">
        <v>0</v>
      </c>
      <c r="L128" s="253">
        <v>0</v>
      </c>
      <c r="M128" s="253">
        <v>0</v>
      </c>
      <c r="N128" s="253">
        <v>0</v>
      </c>
      <c r="O128" s="253">
        <v>0</v>
      </c>
      <c r="P128" s="253">
        <v>0</v>
      </c>
      <c r="Q128" s="253">
        <v>0</v>
      </c>
      <c r="R128" s="253">
        <v>0</v>
      </c>
      <c r="S128" s="253">
        <v>0</v>
      </c>
      <c r="T128" s="253">
        <v>0</v>
      </c>
      <c r="U128" s="254">
        <f>SUM(I128:T128)</f>
        <v>0</v>
      </c>
    </row>
    <row r="129" spans="1:21" s="220" customFormat="1">
      <c r="A129" s="587"/>
      <c r="B129" s="592"/>
      <c r="C129" s="604"/>
      <c r="D129" s="569"/>
      <c r="E129" s="615"/>
      <c r="F129" s="616"/>
      <c r="G129" s="616"/>
      <c r="H129" s="397"/>
      <c r="I129" s="642"/>
      <c r="J129" s="642"/>
      <c r="K129" s="642"/>
      <c r="L129" s="642"/>
      <c r="M129" s="642"/>
      <c r="N129" s="642"/>
      <c r="O129" s="642"/>
      <c r="P129" s="642"/>
      <c r="Q129" s="642"/>
      <c r="R129" s="642"/>
      <c r="S129" s="642"/>
      <c r="T129" s="642"/>
      <c r="U129" s="643"/>
    </row>
    <row r="130" spans="1:21" s="220" customFormat="1" ht="18">
      <c r="A130" s="587"/>
      <c r="B130" s="588" t="s">
        <v>57</v>
      </c>
      <c r="C130" s="589"/>
      <c r="D130" s="589"/>
      <c r="E130" s="587"/>
      <c r="F130" s="332"/>
      <c r="G130" s="332"/>
      <c r="H130" s="617"/>
      <c r="I130" s="446">
        <f t="shared" ref="I130:T130" si="25">I80+I92+I115+I125+I127+I128</f>
        <v>0</v>
      </c>
      <c r="J130" s="291">
        <f t="shared" si="25"/>
        <v>0</v>
      </c>
      <c r="K130" s="291">
        <f t="shared" si="25"/>
        <v>0</v>
      </c>
      <c r="L130" s="291">
        <f t="shared" si="25"/>
        <v>0</v>
      </c>
      <c r="M130" s="291">
        <f t="shared" si="25"/>
        <v>0</v>
      </c>
      <c r="N130" s="291">
        <f t="shared" si="25"/>
        <v>0</v>
      </c>
      <c r="O130" s="291">
        <f t="shared" si="25"/>
        <v>0</v>
      </c>
      <c r="P130" s="291">
        <f t="shared" si="25"/>
        <v>0</v>
      </c>
      <c r="Q130" s="291">
        <f t="shared" si="25"/>
        <v>0</v>
      </c>
      <c r="R130" s="291">
        <f t="shared" si="25"/>
        <v>0</v>
      </c>
      <c r="S130" s="291">
        <f t="shared" si="25"/>
        <v>0</v>
      </c>
      <c r="T130" s="291">
        <f t="shared" si="25"/>
        <v>0</v>
      </c>
      <c r="U130" s="264">
        <f>SUM(I130:T130)</f>
        <v>0</v>
      </c>
    </row>
    <row r="131" spans="1:21" s="220" customFormat="1">
      <c r="A131" s="587"/>
      <c r="B131" s="592"/>
      <c r="C131" s="569"/>
      <c r="D131" s="569"/>
      <c r="E131" s="135"/>
      <c r="F131" s="594"/>
      <c r="G131" s="594"/>
      <c r="H131" s="397"/>
      <c r="I131" s="642"/>
      <c r="J131" s="642"/>
      <c r="K131" s="642"/>
      <c r="L131" s="642"/>
      <c r="M131" s="642"/>
      <c r="N131" s="642"/>
      <c r="O131" s="642"/>
      <c r="P131" s="642"/>
      <c r="Q131" s="642"/>
      <c r="R131" s="642"/>
      <c r="S131" s="642"/>
      <c r="T131" s="642"/>
      <c r="U131" s="649"/>
    </row>
    <row r="132" spans="1:21" s="220" customFormat="1" ht="18.5" thickBot="1">
      <c r="A132" s="587"/>
      <c r="B132" s="618" t="s">
        <v>98</v>
      </c>
      <c r="C132" s="619"/>
      <c r="D132" s="619"/>
      <c r="E132" s="597"/>
      <c r="F132" s="598"/>
      <c r="G132" s="598"/>
      <c r="H132" s="620"/>
      <c r="I132" s="272">
        <f t="shared" ref="I132:U132" si="26">I41-I130</f>
        <v>0</v>
      </c>
      <c r="J132" s="273">
        <f t="shared" si="26"/>
        <v>0</v>
      </c>
      <c r="K132" s="273">
        <f t="shared" si="26"/>
        <v>0</v>
      </c>
      <c r="L132" s="273">
        <f t="shared" si="26"/>
        <v>0</v>
      </c>
      <c r="M132" s="273">
        <f t="shared" si="26"/>
        <v>0</v>
      </c>
      <c r="N132" s="273">
        <f t="shared" si="26"/>
        <v>0</v>
      </c>
      <c r="O132" s="273">
        <f t="shared" si="26"/>
        <v>0</v>
      </c>
      <c r="P132" s="273">
        <f t="shared" si="26"/>
        <v>0</v>
      </c>
      <c r="Q132" s="273">
        <f t="shared" si="26"/>
        <v>0</v>
      </c>
      <c r="R132" s="273">
        <f t="shared" si="26"/>
        <v>0</v>
      </c>
      <c r="S132" s="273">
        <f t="shared" si="26"/>
        <v>0</v>
      </c>
      <c r="T132" s="273">
        <f t="shared" si="26"/>
        <v>0</v>
      </c>
      <c r="U132" s="295">
        <f t="shared" si="26"/>
        <v>0</v>
      </c>
    </row>
    <row r="133" spans="1:21" s="220" customFormat="1" ht="18.5" thickTop="1">
      <c r="A133" s="587"/>
      <c r="B133" s="621"/>
      <c r="C133" s="622"/>
      <c r="D133" s="622"/>
      <c r="E133" s="602"/>
      <c r="F133" s="603"/>
      <c r="G133" s="603"/>
      <c r="H133" s="401"/>
      <c r="I133" s="401"/>
      <c r="J133" s="401"/>
      <c r="K133" s="401"/>
      <c r="L133" s="401"/>
      <c r="M133" s="401"/>
      <c r="N133" s="401"/>
      <c r="O133" s="401"/>
      <c r="P133" s="401"/>
      <c r="Q133" s="401"/>
      <c r="R133" s="401"/>
      <c r="S133" s="401"/>
      <c r="T133" s="401"/>
      <c r="U133" s="646"/>
    </row>
    <row r="134" spans="1:21">
      <c r="B134" s="588" t="s">
        <v>119</v>
      </c>
      <c r="C134" s="589"/>
      <c r="D134" s="589"/>
      <c r="E134" s="35"/>
      <c r="F134" s="334"/>
      <c r="G134" s="334"/>
      <c r="H134" s="350"/>
      <c r="I134" s="350"/>
      <c r="J134" s="350"/>
      <c r="K134" s="350"/>
      <c r="L134" s="350"/>
      <c r="M134" s="350"/>
      <c r="N134" s="350"/>
      <c r="O134" s="350"/>
      <c r="P134" s="350"/>
      <c r="Q134" s="350"/>
      <c r="R134" s="350"/>
      <c r="S134" s="350"/>
      <c r="T134" s="350"/>
      <c r="U134" s="647"/>
    </row>
    <row r="135" spans="1:21">
      <c r="B135" s="592"/>
      <c r="C135" s="608" t="s">
        <v>120</v>
      </c>
      <c r="D135" s="569"/>
      <c r="E135" s="35"/>
      <c r="F135" s="334"/>
      <c r="H135" s="350"/>
      <c r="I135" s="648"/>
      <c r="J135" s="648"/>
      <c r="K135" s="648"/>
      <c r="L135" s="648"/>
      <c r="M135" s="648"/>
      <c r="N135" s="648"/>
      <c r="O135" s="648"/>
      <c r="P135" s="648"/>
      <c r="Q135" s="648"/>
      <c r="R135" s="648"/>
      <c r="S135" s="648"/>
      <c r="T135" s="648"/>
      <c r="U135" s="640"/>
    </row>
    <row r="136" spans="1:21">
      <c r="B136" s="592"/>
      <c r="C136" s="569"/>
      <c r="D136" s="951" t="s">
        <v>263</v>
      </c>
      <c r="F136" s="1"/>
      <c r="G136" s="1"/>
      <c r="H136" s="623"/>
      <c r="I136" s="253">
        <v>0</v>
      </c>
      <c r="J136" s="253">
        <v>0</v>
      </c>
      <c r="K136" s="253">
        <v>0</v>
      </c>
      <c r="L136" s="253">
        <v>0</v>
      </c>
      <c r="M136" s="253">
        <v>0</v>
      </c>
      <c r="N136" s="253">
        <v>0</v>
      </c>
      <c r="O136" s="253">
        <v>0</v>
      </c>
      <c r="P136" s="253">
        <v>0</v>
      </c>
      <c r="Q136" s="253">
        <v>0</v>
      </c>
      <c r="R136" s="253">
        <v>0</v>
      </c>
      <c r="S136" s="253">
        <v>0</v>
      </c>
      <c r="T136" s="253">
        <v>0</v>
      </c>
      <c r="U136" s="254">
        <f>SUM(I136:T136)</f>
        <v>0</v>
      </c>
    </row>
    <row r="137" spans="1:21" ht="18">
      <c r="B137" s="592"/>
      <c r="C137" s="569"/>
      <c r="D137" s="951" t="s">
        <v>30</v>
      </c>
      <c r="F137" s="1"/>
      <c r="G137" s="1"/>
      <c r="H137" s="623"/>
      <c r="I137" s="263">
        <v>0</v>
      </c>
      <c r="J137" s="263">
        <v>0</v>
      </c>
      <c r="K137" s="263">
        <v>0</v>
      </c>
      <c r="L137" s="263">
        <v>0</v>
      </c>
      <c r="M137" s="263">
        <v>0</v>
      </c>
      <c r="N137" s="263">
        <v>0</v>
      </c>
      <c r="O137" s="263">
        <v>0</v>
      </c>
      <c r="P137" s="263">
        <v>0</v>
      </c>
      <c r="Q137" s="263">
        <v>0</v>
      </c>
      <c r="R137" s="263">
        <v>0</v>
      </c>
      <c r="S137" s="263">
        <v>0</v>
      </c>
      <c r="T137" s="263">
        <v>0</v>
      </c>
      <c r="U137" s="264">
        <f>SUM(I137:T137)</f>
        <v>0</v>
      </c>
    </row>
    <row r="138" spans="1:21">
      <c r="B138" s="592"/>
      <c r="C138" s="569" t="s">
        <v>126</v>
      </c>
      <c r="D138" s="569"/>
      <c r="E138" s="35"/>
      <c r="F138" s="334"/>
      <c r="G138" s="334"/>
      <c r="H138" s="623"/>
      <c r="I138" s="442">
        <f t="shared" ref="I138:U138" si="27">I136+I137</f>
        <v>0</v>
      </c>
      <c r="J138" s="308">
        <f t="shared" si="27"/>
        <v>0</v>
      </c>
      <c r="K138" s="308">
        <f t="shared" si="27"/>
        <v>0</v>
      </c>
      <c r="L138" s="308">
        <f t="shared" si="27"/>
        <v>0</v>
      </c>
      <c r="M138" s="308">
        <f t="shared" si="27"/>
        <v>0</v>
      </c>
      <c r="N138" s="308">
        <f t="shared" si="27"/>
        <v>0</v>
      </c>
      <c r="O138" s="308">
        <f t="shared" si="27"/>
        <v>0</v>
      </c>
      <c r="P138" s="308">
        <f t="shared" si="27"/>
        <v>0</v>
      </c>
      <c r="Q138" s="308">
        <f t="shared" si="27"/>
        <v>0</v>
      </c>
      <c r="R138" s="308">
        <f t="shared" si="27"/>
        <v>0</v>
      </c>
      <c r="S138" s="308">
        <f t="shared" si="27"/>
        <v>0</v>
      </c>
      <c r="T138" s="308">
        <f t="shared" si="27"/>
        <v>0</v>
      </c>
      <c r="U138" s="309">
        <f t="shared" si="27"/>
        <v>0</v>
      </c>
    </row>
    <row r="139" spans="1:21">
      <c r="B139" s="592"/>
      <c r="C139" s="569" t="s">
        <v>122</v>
      </c>
      <c r="D139" s="569"/>
      <c r="E139" s="35"/>
      <c r="F139" s="334"/>
      <c r="G139" s="334"/>
      <c r="H139" s="350"/>
      <c r="I139" s="648"/>
      <c r="J139" s="648"/>
      <c r="K139" s="648"/>
      <c r="L139" s="648"/>
      <c r="M139" s="648"/>
      <c r="N139" s="648"/>
      <c r="O139" s="648"/>
      <c r="P139" s="648"/>
      <c r="Q139" s="648"/>
      <c r="R139" s="648"/>
      <c r="S139" s="648"/>
      <c r="T139" s="648"/>
      <c r="U139" s="640"/>
    </row>
    <row r="140" spans="1:21">
      <c r="B140" s="592"/>
      <c r="C140" s="569"/>
      <c r="D140" s="951" t="s">
        <v>262</v>
      </c>
      <c r="F140" s="1"/>
      <c r="G140" s="1"/>
      <c r="H140" s="623"/>
      <c r="I140" s="253">
        <v>0</v>
      </c>
      <c r="J140" s="253">
        <v>0</v>
      </c>
      <c r="K140" s="253">
        <v>0</v>
      </c>
      <c r="L140" s="253">
        <v>0</v>
      </c>
      <c r="M140" s="253">
        <v>0</v>
      </c>
      <c r="N140" s="253">
        <v>0</v>
      </c>
      <c r="O140" s="253">
        <v>0</v>
      </c>
      <c r="P140" s="253">
        <v>0</v>
      </c>
      <c r="Q140" s="253">
        <v>0</v>
      </c>
      <c r="R140" s="253">
        <v>0</v>
      </c>
      <c r="S140" s="253">
        <v>0</v>
      </c>
      <c r="T140" s="253">
        <v>0</v>
      </c>
      <c r="U140" s="254">
        <f>SUM(I140:T140)</f>
        <v>0</v>
      </c>
    </row>
    <row r="141" spans="1:21" ht="18">
      <c r="B141" s="592"/>
      <c r="C141" s="569"/>
      <c r="D141" s="951" t="s">
        <v>30</v>
      </c>
      <c r="F141" s="1"/>
      <c r="G141" s="1"/>
      <c r="H141" s="623"/>
      <c r="I141" s="263">
        <v>0</v>
      </c>
      <c r="J141" s="263">
        <v>0</v>
      </c>
      <c r="K141" s="263">
        <v>0</v>
      </c>
      <c r="L141" s="263">
        <v>0</v>
      </c>
      <c r="M141" s="263">
        <v>0</v>
      </c>
      <c r="N141" s="263">
        <v>0</v>
      </c>
      <c r="O141" s="263">
        <v>0</v>
      </c>
      <c r="P141" s="263">
        <v>0</v>
      </c>
      <c r="Q141" s="263">
        <v>0</v>
      </c>
      <c r="R141" s="263">
        <v>0</v>
      </c>
      <c r="S141" s="263">
        <v>0</v>
      </c>
      <c r="T141" s="263">
        <v>0</v>
      </c>
      <c r="U141" s="264">
        <f>SUM(I141:T141)</f>
        <v>0</v>
      </c>
    </row>
    <row r="142" spans="1:21">
      <c r="B142" s="592"/>
      <c r="C142" s="569" t="s">
        <v>127</v>
      </c>
      <c r="D142" s="569"/>
      <c r="E142" s="35"/>
      <c r="F142" s="334"/>
      <c r="G142" s="334"/>
      <c r="H142" s="623"/>
      <c r="I142" s="442">
        <f t="shared" ref="I142:U142" si="28">I140+I141</f>
        <v>0</v>
      </c>
      <c r="J142" s="308">
        <f t="shared" si="28"/>
        <v>0</v>
      </c>
      <c r="K142" s="308">
        <f t="shared" si="28"/>
        <v>0</v>
      </c>
      <c r="L142" s="308">
        <f t="shared" si="28"/>
        <v>0</v>
      </c>
      <c r="M142" s="308">
        <f t="shared" si="28"/>
        <v>0</v>
      </c>
      <c r="N142" s="308">
        <f t="shared" si="28"/>
        <v>0</v>
      </c>
      <c r="O142" s="308">
        <f t="shared" si="28"/>
        <v>0</v>
      </c>
      <c r="P142" s="308">
        <f t="shared" si="28"/>
        <v>0</v>
      </c>
      <c r="Q142" s="308">
        <f t="shared" si="28"/>
        <v>0</v>
      </c>
      <c r="R142" s="308">
        <f t="shared" si="28"/>
        <v>0</v>
      </c>
      <c r="S142" s="308">
        <f t="shared" si="28"/>
        <v>0</v>
      </c>
      <c r="T142" s="308">
        <f t="shared" si="28"/>
        <v>0</v>
      </c>
      <c r="U142" s="309">
        <f t="shared" si="28"/>
        <v>0</v>
      </c>
    </row>
    <row r="143" spans="1:21">
      <c r="B143" s="592"/>
      <c r="C143" s="569" t="s">
        <v>123</v>
      </c>
      <c r="D143" s="569"/>
      <c r="E143" s="35"/>
      <c r="F143" s="334"/>
      <c r="G143" s="334"/>
      <c r="H143" s="350"/>
      <c r="I143" s="648"/>
      <c r="J143" s="648"/>
      <c r="K143" s="648"/>
      <c r="L143" s="648"/>
      <c r="M143" s="648"/>
      <c r="N143" s="648"/>
      <c r="O143" s="648"/>
      <c r="P143" s="648"/>
      <c r="Q143" s="648"/>
      <c r="R143" s="648"/>
      <c r="S143" s="648"/>
      <c r="T143" s="648"/>
      <c r="U143" s="640"/>
    </row>
    <row r="144" spans="1:21">
      <c r="B144" s="592"/>
      <c r="C144" s="569"/>
      <c r="D144" s="951" t="s">
        <v>264</v>
      </c>
      <c r="F144" s="1"/>
      <c r="G144" s="1"/>
      <c r="H144" s="623"/>
      <c r="I144" s="253">
        <v>0</v>
      </c>
      <c r="J144" s="253">
        <v>0</v>
      </c>
      <c r="K144" s="253">
        <v>0</v>
      </c>
      <c r="L144" s="253">
        <v>0</v>
      </c>
      <c r="M144" s="253">
        <v>0</v>
      </c>
      <c r="N144" s="253">
        <v>0</v>
      </c>
      <c r="O144" s="253">
        <v>0</v>
      </c>
      <c r="P144" s="253">
        <v>0</v>
      </c>
      <c r="Q144" s="253">
        <v>0</v>
      </c>
      <c r="R144" s="253">
        <v>0</v>
      </c>
      <c r="S144" s="253">
        <v>0</v>
      </c>
      <c r="T144" s="253">
        <v>0</v>
      </c>
      <c r="U144" s="254">
        <f>SUM(I144:T144)</f>
        <v>0</v>
      </c>
    </row>
    <row r="145" spans="1:21" ht="18">
      <c r="B145" s="592"/>
      <c r="C145" s="569"/>
      <c r="D145" s="951" t="s">
        <v>30</v>
      </c>
      <c r="F145" s="1"/>
      <c r="G145" s="1"/>
      <c r="H145" s="623"/>
      <c r="I145" s="263">
        <v>0</v>
      </c>
      <c r="J145" s="263">
        <v>0</v>
      </c>
      <c r="K145" s="263">
        <v>0</v>
      </c>
      <c r="L145" s="263">
        <v>0</v>
      </c>
      <c r="M145" s="263">
        <v>0</v>
      </c>
      <c r="N145" s="263">
        <v>0</v>
      </c>
      <c r="O145" s="263">
        <v>0</v>
      </c>
      <c r="P145" s="263">
        <v>0</v>
      </c>
      <c r="Q145" s="263">
        <v>0</v>
      </c>
      <c r="R145" s="263">
        <v>0</v>
      </c>
      <c r="S145" s="263">
        <v>0</v>
      </c>
      <c r="T145" s="263">
        <v>0</v>
      </c>
      <c r="U145" s="264">
        <f>SUM(I145:T145)</f>
        <v>0</v>
      </c>
    </row>
    <row r="146" spans="1:21">
      <c r="B146" s="592"/>
      <c r="C146" s="569" t="s">
        <v>128</v>
      </c>
      <c r="D146" s="569"/>
      <c r="E146" s="35"/>
      <c r="F146" s="334"/>
      <c r="G146" s="334"/>
      <c r="H146" s="623"/>
      <c r="I146" s="442">
        <f t="shared" ref="I146:U146" si="29">I144+I145</f>
        <v>0</v>
      </c>
      <c r="J146" s="308">
        <f t="shared" si="29"/>
        <v>0</v>
      </c>
      <c r="K146" s="308">
        <f t="shared" si="29"/>
        <v>0</v>
      </c>
      <c r="L146" s="308">
        <f t="shared" si="29"/>
        <v>0</v>
      </c>
      <c r="M146" s="308">
        <f t="shared" si="29"/>
        <v>0</v>
      </c>
      <c r="N146" s="308">
        <f t="shared" si="29"/>
        <v>0</v>
      </c>
      <c r="O146" s="308">
        <f t="shared" si="29"/>
        <v>0</v>
      </c>
      <c r="P146" s="308">
        <f t="shared" si="29"/>
        <v>0</v>
      </c>
      <c r="Q146" s="308">
        <f t="shared" si="29"/>
        <v>0</v>
      </c>
      <c r="R146" s="308">
        <f t="shared" si="29"/>
        <v>0</v>
      </c>
      <c r="S146" s="308">
        <f t="shared" si="29"/>
        <v>0</v>
      </c>
      <c r="T146" s="308">
        <f t="shared" si="29"/>
        <v>0</v>
      </c>
      <c r="U146" s="309">
        <f t="shared" si="29"/>
        <v>0</v>
      </c>
    </row>
    <row r="147" spans="1:21">
      <c r="B147" s="592"/>
      <c r="C147" s="569"/>
      <c r="D147" s="569"/>
      <c r="E147" s="35"/>
      <c r="F147" s="334"/>
      <c r="G147" s="334"/>
      <c r="H147" s="350"/>
      <c r="I147" s="350"/>
      <c r="J147" s="350"/>
      <c r="K147" s="350"/>
      <c r="L147" s="350"/>
      <c r="M147" s="350"/>
      <c r="N147" s="350"/>
      <c r="O147" s="350"/>
      <c r="P147" s="350"/>
      <c r="Q147" s="350"/>
      <c r="R147" s="350"/>
      <c r="S147" s="350"/>
      <c r="T147" s="350"/>
      <c r="U147" s="647"/>
    </row>
    <row r="148" spans="1:21" s="305" customFormat="1" ht="18">
      <c r="A148" s="624"/>
      <c r="B148" s="588" t="s">
        <v>131</v>
      </c>
      <c r="C148" s="624"/>
      <c r="D148" s="624"/>
      <c r="E148" s="570"/>
      <c r="F148" s="625"/>
      <c r="G148" s="625"/>
      <c r="H148" s="626"/>
      <c r="I148" s="446">
        <f t="shared" ref="I148:U148" si="30">I138+I142+I146</f>
        <v>0</v>
      </c>
      <c r="J148" s="446">
        <f t="shared" si="30"/>
        <v>0</v>
      </c>
      <c r="K148" s="446">
        <f t="shared" si="30"/>
        <v>0</v>
      </c>
      <c r="L148" s="446">
        <f t="shared" si="30"/>
        <v>0</v>
      </c>
      <c r="M148" s="446">
        <f t="shared" si="30"/>
        <v>0</v>
      </c>
      <c r="N148" s="446">
        <f t="shared" si="30"/>
        <v>0</v>
      </c>
      <c r="O148" s="446">
        <f t="shared" si="30"/>
        <v>0</v>
      </c>
      <c r="P148" s="446">
        <f t="shared" si="30"/>
        <v>0</v>
      </c>
      <c r="Q148" s="446">
        <f t="shared" si="30"/>
        <v>0</v>
      </c>
      <c r="R148" s="446">
        <f t="shared" si="30"/>
        <v>0</v>
      </c>
      <c r="S148" s="446">
        <f t="shared" si="30"/>
        <v>0</v>
      </c>
      <c r="T148" s="446">
        <f t="shared" si="30"/>
        <v>0</v>
      </c>
      <c r="U148" s="264">
        <f t="shared" si="30"/>
        <v>0</v>
      </c>
    </row>
    <row r="149" spans="1:21">
      <c r="B149" s="592"/>
      <c r="C149" s="569"/>
      <c r="D149" s="569"/>
      <c r="E149" s="35"/>
      <c r="F149" s="334"/>
      <c r="G149" s="334"/>
      <c r="H149" s="350"/>
      <c r="I149" s="397"/>
      <c r="J149" s="648"/>
      <c r="K149" s="648"/>
      <c r="L149" s="648"/>
      <c r="M149" s="648"/>
      <c r="N149" s="648"/>
      <c r="O149" s="648"/>
      <c r="P149" s="648"/>
      <c r="Q149" s="648"/>
      <c r="R149" s="648"/>
      <c r="S149" s="648"/>
      <c r="T149" s="648"/>
      <c r="U149" s="650"/>
    </row>
    <row r="150" spans="1:21" s="305" customFormat="1" ht="18">
      <c r="A150" s="624"/>
      <c r="B150" s="588" t="s">
        <v>98</v>
      </c>
      <c r="C150" s="624"/>
      <c r="D150" s="624"/>
      <c r="E150" s="570"/>
      <c r="F150" s="625"/>
      <c r="G150" s="625"/>
      <c r="H150" s="627"/>
      <c r="I150" s="442">
        <f t="shared" ref="I150:U150" si="31">I132+I148</f>
        <v>0</v>
      </c>
      <c r="J150" s="308">
        <f t="shared" si="31"/>
        <v>0</v>
      </c>
      <c r="K150" s="308">
        <f t="shared" si="31"/>
        <v>0</v>
      </c>
      <c r="L150" s="308">
        <f t="shared" si="31"/>
        <v>0</v>
      </c>
      <c r="M150" s="308">
        <f t="shared" si="31"/>
        <v>0</v>
      </c>
      <c r="N150" s="308">
        <f t="shared" si="31"/>
        <v>0</v>
      </c>
      <c r="O150" s="308">
        <f t="shared" si="31"/>
        <v>0</v>
      </c>
      <c r="P150" s="308">
        <f t="shared" si="31"/>
        <v>0</v>
      </c>
      <c r="Q150" s="308">
        <f t="shared" si="31"/>
        <v>0</v>
      </c>
      <c r="R150" s="308">
        <f t="shared" si="31"/>
        <v>0</v>
      </c>
      <c r="S150" s="308">
        <f t="shared" si="31"/>
        <v>0</v>
      </c>
      <c r="T150" s="308">
        <f t="shared" si="31"/>
        <v>0</v>
      </c>
      <c r="U150" s="309">
        <f t="shared" si="31"/>
        <v>0</v>
      </c>
    </row>
    <row r="151" spans="1:21">
      <c r="B151" s="592"/>
      <c r="C151" s="569"/>
      <c r="D151" s="569"/>
      <c r="E151" s="35"/>
      <c r="F151" s="334"/>
      <c r="G151" s="334"/>
      <c r="H151" s="350"/>
      <c r="I151" s="397"/>
      <c r="J151" s="350"/>
      <c r="K151" s="350"/>
      <c r="L151" s="350"/>
      <c r="M151" s="350"/>
      <c r="N151" s="350"/>
      <c r="O151" s="350"/>
      <c r="P151" s="350"/>
      <c r="Q151" s="350"/>
      <c r="R151" s="350"/>
      <c r="S151" s="350"/>
      <c r="T151" s="350"/>
      <c r="U151" s="650"/>
    </row>
    <row r="152" spans="1:21">
      <c r="B152" s="588" t="s">
        <v>129</v>
      </c>
      <c r="C152" s="35"/>
      <c r="D152" s="35"/>
      <c r="E152" s="35"/>
      <c r="F152" s="334"/>
      <c r="G152" s="334"/>
      <c r="H152" s="350"/>
      <c r="I152" s="952">
        <v>0</v>
      </c>
      <c r="J152" s="308">
        <f>I154</f>
        <v>0</v>
      </c>
      <c r="K152" s="308">
        <f t="shared" ref="K152:T152" si="32">J154</f>
        <v>0</v>
      </c>
      <c r="L152" s="308">
        <f t="shared" si="32"/>
        <v>0</v>
      </c>
      <c r="M152" s="308">
        <f t="shared" si="32"/>
        <v>0</v>
      </c>
      <c r="N152" s="308">
        <f t="shared" si="32"/>
        <v>0</v>
      </c>
      <c r="O152" s="308">
        <f t="shared" si="32"/>
        <v>0</v>
      </c>
      <c r="P152" s="308">
        <f t="shared" si="32"/>
        <v>0</v>
      </c>
      <c r="Q152" s="308">
        <f t="shared" si="32"/>
        <v>0</v>
      </c>
      <c r="R152" s="308">
        <f t="shared" si="32"/>
        <v>0</v>
      </c>
      <c r="S152" s="308">
        <f t="shared" si="32"/>
        <v>0</v>
      </c>
      <c r="T152" s="308">
        <f t="shared" si="32"/>
        <v>0</v>
      </c>
      <c r="U152" s="254">
        <f>I152</f>
        <v>0</v>
      </c>
    </row>
    <row r="153" spans="1:21">
      <c r="B153" s="592"/>
      <c r="C153" s="569"/>
      <c r="D153" s="569"/>
      <c r="E153" s="35"/>
      <c r="F153" s="334"/>
      <c r="G153" s="334"/>
      <c r="H153" s="350"/>
      <c r="I153" s="397"/>
      <c r="J153" s="648"/>
      <c r="K153" s="648"/>
      <c r="L153" s="648"/>
      <c r="M153" s="648"/>
      <c r="N153" s="648"/>
      <c r="O153" s="648"/>
      <c r="P153" s="648"/>
      <c r="Q153" s="648"/>
      <c r="R153" s="648"/>
      <c r="S153" s="648"/>
      <c r="T153" s="648"/>
      <c r="U153" s="650"/>
    </row>
    <row r="154" spans="1:21" s="305" customFormat="1" ht="15.5" thickBot="1">
      <c r="A154" s="624"/>
      <c r="B154" s="618" t="s">
        <v>130</v>
      </c>
      <c r="C154" s="628"/>
      <c r="D154" s="628"/>
      <c r="E154" s="628"/>
      <c r="F154" s="629"/>
      <c r="G154" s="629"/>
      <c r="H154" s="630"/>
      <c r="I154" s="315">
        <f t="shared" ref="I154:U154" si="33">I150+I152</f>
        <v>0</v>
      </c>
      <c r="J154" s="315">
        <f t="shared" si="33"/>
        <v>0</v>
      </c>
      <c r="K154" s="315">
        <f t="shared" si="33"/>
        <v>0</v>
      </c>
      <c r="L154" s="315">
        <f t="shared" si="33"/>
        <v>0</v>
      </c>
      <c r="M154" s="315">
        <f t="shared" si="33"/>
        <v>0</v>
      </c>
      <c r="N154" s="315">
        <f t="shared" si="33"/>
        <v>0</v>
      </c>
      <c r="O154" s="315">
        <f t="shared" si="33"/>
        <v>0</v>
      </c>
      <c r="P154" s="315">
        <f t="shared" si="33"/>
        <v>0</v>
      </c>
      <c r="Q154" s="315">
        <f t="shared" si="33"/>
        <v>0</v>
      </c>
      <c r="R154" s="315">
        <f t="shared" si="33"/>
        <v>0</v>
      </c>
      <c r="S154" s="315">
        <f t="shared" si="33"/>
        <v>0</v>
      </c>
      <c r="T154" s="315">
        <f t="shared" si="33"/>
        <v>0</v>
      </c>
      <c r="U154" s="316">
        <f t="shared" si="33"/>
        <v>0</v>
      </c>
    </row>
    <row r="155" spans="1:21" ht="15.5" thickTop="1"/>
  </sheetData>
  <sheetProtection algorithmName="SHA-512" hashValue="BGqPphZ7R1J2d2K36J1n1Lqq6LH05RYHm/6h+0jTvcljO8eP9E5ltRC5AzgrDYhfGLYTj/DfxAsnLucGxbnNzg==" saltValue="GsCks3l4p1WN+BfquTtU0w==" spinCount="100000" sheet="1" objects="1" scenarios="1"/>
  <mergeCells count="3">
    <mergeCell ref="B4:H5"/>
    <mergeCell ref="B13:E13"/>
    <mergeCell ref="B2:H3"/>
  </mergeCells>
  <conditionalFormatting sqref="I2:U2">
    <cfRule type="expression" dxfId="18" priority="6">
      <formula>School="Enter School Name Here"</formula>
    </cfRule>
  </conditionalFormatting>
  <conditionalFormatting sqref="I5:U5">
    <cfRule type="expression" dxfId="17" priority="1">
      <formula>$I$5="Do NOT complete this section.  Complete tab ""5) Pre-OP Cash Flow 6-Mo."""</formula>
    </cfRule>
    <cfRule type="expression" dxfId="16" priority="2">
      <formula>AND($V$14=2,LEN(PreOpenPd)&lt;&gt;0)</formula>
    </cfRule>
  </conditionalFormatting>
  <dataValidations count="2">
    <dataValidation type="custom" showInputMessage="1" showErrorMessage="1" sqref="U6" xr:uid="{00000000-0002-0000-0600-000000000000}">
      <formula1>H6=0</formula1>
    </dataValidation>
    <dataValidation type="custom" errorStyle="information" allowBlank="1" showInputMessage="1" showErrorMessage="1" errorTitle="1-Year Pre-Opening Period" error="Data may be entered on this sheet only when the 1-Year Pre-Opening Period has been selected on on tab &quot;1.) School Information&quot; and when NO data has been entered on tab 3." sqref="K152:T152" xr:uid="{00000000-0002-0000-0600-000001000000}">
      <formula1>AND($V$13=0,$V$14=TRUE)</formula1>
    </dataValidation>
  </dataValidations>
  <printOptions horizontalCentered="1"/>
  <pageMargins left="0.25" right="0.25" top="0.75" bottom="0.5" header="0.3" footer="0"/>
  <pageSetup scale="56" orientation="landscape" r:id="rId1"/>
  <rowBreaks count="3" manualBreakCount="3">
    <brk id="41" max="16383" man="1"/>
    <brk id="92" max="16383" man="1"/>
    <brk id="132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5">
    <tabColor indexed="56"/>
  </sheetPr>
  <dimension ref="A1:R181"/>
  <sheetViews>
    <sheetView showGridLines="0" topLeftCell="F1" zoomScale="90" zoomScaleNormal="90" zoomScaleSheetLayoutView="80" workbookViewId="0">
      <pane ySplit="12" topLeftCell="A14" activePane="bottomLeft" state="frozen"/>
      <selection activeCell="F7" sqref="F7"/>
      <selection pane="bottomLeft" activeCell="K31" sqref="K31"/>
    </sheetView>
  </sheetViews>
  <sheetFormatPr defaultColWidth="8.81640625" defaultRowHeight="15" outlineLevelCol="1"/>
  <cols>
    <col min="1" max="1" width="3.7265625" style="317" customWidth="1"/>
    <col min="2" max="3" width="2.26953125" style="134" customWidth="1"/>
    <col min="4" max="4" width="26.1796875" style="134" customWidth="1"/>
    <col min="5" max="5" width="41.54296875" style="1" bestFit="1" customWidth="1"/>
    <col min="6" max="6" width="2.7265625" style="174" customWidth="1"/>
    <col min="7" max="7" width="14.7265625" style="174" customWidth="1"/>
    <col min="8" max="8" width="3.7265625" style="78" customWidth="1"/>
    <col min="9" max="13" width="15.7265625" style="78" customWidth="1"/>
    <col min="14" max="14" width="15.7265625" style="134" customWidth="1"/>
    <col min="15" max="15" width="48.81640625" style="134" customWidth="1"/>
    <col min="16" max="16" width="3.7265625" style="134" customWidth="1"/>
    <col min="17" max="17" width="16.453125" style="134" customWidth="1" outlineLevel="1"/>
    <col min="18" max="18" width="10.81640625" style="134" customWidth="1"/>
    <col min="19" max="16384" width="8.81640625" style="134"/>
  </cols>
  <sheetData>
    <row r="1" spans="1:18" ht="15.5" thickBot="1">
      <c r="I1" s="78">
        <v>14</v>
      </c>
    </row>
    <row r="2" spans="1:18" s="1" customFormat="1" ht="15.5" thickBot="1">
      <c r="A2" s="318"/>
      <c r="B2" s="1058" t="s">
        <v>296</v>
      </c>
      <c r="C2" s="1059"/>
      <c r="D2" s="1059"/>
      <c r="E2" s="1059"/>
      <c r="F2" s="1059"/>
      <c r="G2" s="1059"/>
      <c r="H2" s="1060"/>
      <c r="I2" s="1052" t="str">
        <f>'4) Pre-Opening Period Budget'!B2</f>
        <v>Please enter school name on tab - "1) School Information"</v>
      </c>
      <c r="J2" s="1052"/>
      <c r="K2" s="1052"/>
      <c r="L2" s="1052"/>
      <c r="M2" s="1052"/>
      <c r="N2" s="1053"/>
      <c r="O2" s="672"/>
      <c r="Q2" s="669" t="s">
        <v>408</v>
      </c>
    </row>
    <row r="3" spans="1:18" s="1" customFormat="1" ht="15.5" thickBot="1">
      <c r="A3" s="318"/>
      <c r="B3" s="1061"/>
      <c r="C3" s="1062"/>
      <c r="D3" s="1062"/>
      <c r="E3" s="1062"/>
      <c r="F3" s="1062"/>
      <c r="G3" s="1062"/>
      <c r="H3" s="1063"/>
      <c r="N3" s="673"/>
      <c r="O3" s="1044" t="s">
        <v>105</v>
      </c>
      <c r="Q3" s="694" t="str">
        <f>IF(COUNTIFS(Q6:Q180,"&lt;&gt;OK",Q6:Q180,"&lt;&gt;")&lt;&gt;0,"Totals Unequal - (See Below)","Totals Match")</f>
        <v>Totals Match</v>
      </c>
      <c r="R3" s="695"/>
    </row>
    <row r="4" spans="1:18" s="1" customFormat="1">
      <c r="A4" s="318"/>
      <c r="B4" s="1061"/>
      <c r="C4" s="1062"/>
      <c r="D4" s="1062"/>
      <c r="E4" s="1062"/>
      <c r="F4" s="1062"/>
      <c r="G4" s="1062"/>
      <c r="H4" s="1063"/>
      <c r="I4" s="1054" t="s">
        <v>146</v>
      </c>
      <c r="J4" s="1054"/>
      <c r="K4" s="1054"/>
      <c r="L4" s="1054"/>
      <c r="M4" s="1054"/>
      <c r="N4" s="1055"/>
      <c r="O4" s="1044"/>
    </row>
    <row r="5" spans="1:18" s="1" customFormat="1" ht="30">
      <c r="A5" s="318"/>
      <c r="B5" s="1064"/>
      <c r="C5" s="1065"/>
      <c r="D5" s="1065"/>
      <c r="E5" s="1065"/>
      <c r="F5" s="1065"/>
      <c r="G5" s="1065"/>
      <c r="H5" s="1066"/>
      <c r="I5" s="1056" t="str">
        <f>IF(AcadYr1=CONTROL!B18,Mssg2,"JULY 1, "&amp;Year1-1&amp;" - JUNE 30, "&amp;Year1)</f>
        <v>JULY 1, 2026 - JUNE 30, 2027</v>
      </c>
      <c r="J5" s="1056"/>
      <c r="K5" s="1056"/>
      <c r="L5" s="1056"/>
      <c r="M5" s="1056"/>
      <c r="N5" s="1057"/>
      <c r="O5" s="561" t="s">
        <v>294</v>
      </c>
    </row>
    <row r="6" spans="1:18" s="1" customFormat="1">
      <c r="A6" s="318"/>
      <c r="B6" s="452" t="s">
        <v>23</v>
      </c>
      <c r="C6" s="213"/>
      <c r="D6" s="213"/>
      <c r="E6" s="214"/>
      <c r="F6" s="215"/>
      <c r="G6" s="215"/>
      <c r="H6" s="217"/>
      <c r="I6" s="560">
        <f t="shared" ref="I6:N6" si="0">I65</f>
        <v>0</v>
      </c>
      <c r="J6" s="560">
        <f t="shared" si="0"/>
        <v>0</v>
      </c>
      <c r="K6" s="218">
        <f t="shared" si="0"/>
        <v>0</v>
      </c>
      <c r="L6" s="218">
        <f t="shared" si="0"/>
        <v>0</v>
      </c>
      <c r="M6" s="218">
        <f t="shared" si="0"/>
        <v>0</v>
      </c>
      <c r="N6" s="679">
        <f t="shared" si="0"/>
        <v>0</v>
      </c>
      <c r="O6" s="674"/>
      <c r="Q6" s="1" t="str">
        <f>IF(AND(N6='7) Year 1 Cash Flow'!U6,'8) 5 YR Budget &amp; Cash Flow Adj'!I6='7) Year 1 Cash Flow'!U6),"OK",IF('7) Year 1 Cash Flow'!U6='8) 5 YR Budget &amp; Cash Flow Adj'!I6,"Tab 7 is Different by "&amp;TEXT(ABS('7) Year 1 Cash Flow'!U6-N6),"#,###.00"),IF(N6='8) 5 YR Budget &amp; Cash Flow Adj'!I6,"Tab 8 is Different by "&amp;TEXT(ABS('8) 5 YR Budget &amp; Cash Flow Adj'!I6-'7) Year 1 Cash Flow'!U6),"#,###.00"),"Tab 9 is Different by "&amp;TEXT(ABS('7) Year 1 Cash Flow'!U6-'8) 5 YR Budget &amp; Cash Flow Adj'!I6),"#,###.00"))))</f>
        <v>OK</v>
      </c>
    </row>
    <row r="7" spans="1:18" s="1" customFormat="1">
      <c r="A7" s="318"/>
      <c r="B7" s="453" t="s">
        <v>0</v>
      </c>
      <c r="C7" s="48"/>
      <c r="D7" s="48"/>
      <c r="F7" s="174"/>
      <c r="G7" s="174"/>
      <c r="H7" s="222"/>
      <c r="I7" s="319">
        <f t="shared" ref="I7:N7" si="1">I155</f>
        <v>0</v>
      </c>
      <c r="J7" s="319">
        <f t="shared" si="1"/>
        <v>0</v>
      </c>
      <c r="K7" s="223">
        <f t="shared" si="1"/>
        <v>0</v>
      </c>
      <c r="L7" s="223">
        <f t="shared" si="1"/>
        <v>0</v>
      </c>
      <c r="M7" s="223">
        <f t="shared" si="1"/>
        <v>0</v>
      </c>
      <c r="N7" s="680">
        <f t="shared" si="1"/>
        <v>0</v>
      </c>
      <c r="O7" s="674"/>
      <c r="Q7" s="1" t="str">
        <f>IF(AND(N7='7) Year 1 Cash Flow'!U7,'8) 5 YR Budget &amp; Cash Flow Adj'!I7='7) Year 1 Cash Flow'!U7),"OK",IF('7) Year 1 Cash Flow'!U7='8) 5 YR Budget &amp; Cash Flow Adj'!I7,"Tab 7 is Different by "&amp;TEXT(ABS('7) Year 1 Cash Flow'!U7-N7),"#,###.00"),IF(N7='8) 5 YR Budget &amp; Cash Flow Adj'!I7,"Tab 8 is Different by "&amp;TEXT(ABS('8) 5 YR Budget &amp; Cash Flow Adj'!I7-'7) Year 1 Cash Flow'!U7),"#,###.00"),"Tab 9 is Different by "&amp;TEXT(ABS('7) Year 1 Cash Flow'!U7-'8) 5 YR Budget &amp; Cash Flow Adj'!I7),"#,###.00"))))</f>
        <v>OK</v>
      </c>
    </row>
    <row r="8" spans="1:18" s="1" customFormat="1">
      <c r="A8" s="318"/>
      <c r="B8" s="453" t="s">
        <v>22</v>
      </c>
      <c r="C8" s="48"/>
      <c r="D8" s="48"/>
      <c r="F8" s="174"/>
      <c r="G8" s="174"/>
      <c r="H8" s="222"/>
      <c r="I8" s="319">
        <f t="shared" ref="I8:N8" si="2">I6-I7</f>
        <v>0</v>
      </c>
      <c r="J8" s="319">
        <f t="shared" si="2"/>
        <v>0</v>
      </c>
      <c r="K8" s="223">
        <f t="shared" si="2"/>
        <v>0</v>
      </c>
      <c r="L8" s="223">
        <f t="shared" si="2"/>
        <v>0</v>
      </c>
      <c r="M8" s="223">
        <f t="shared" si="2"/>
        <v>0</v>
      </c>
      <c r="N8" s="680">
        <f t="shared" si="2"/>
        <v>0</v>
      </c>
      <c r="O8" s="674"/>
      <c r="Q8" s="1" t="str">
        <f>IF(AND(N8='7) Year 1 Cash Flow'!U8,'8) 5 YR Budget &amp; Cash Flow Adj'!I8='7) Year 1 Cash Flow'!U8),"OK",IF('7) Year 1 Cash Flow'!U8='8) 5 YR Budget &amp; Cash Flow Adj'!I8,"Tab 7 is Different by "&amp;TEXT(ABS('7) Year 1 Cash Flow'!U8-N8),"#,###.00"),IF(N8='8) 5 YR Budget &amp; Cash Flow Adj'!I8,"Tab 8 is Different by "&amp;TEXT(ABS('8) 5 YR Budget &amp; Cash Flow Adj'!I8-'7) Year 1 Cash Flow'!U8),"#,###.00"),"Tab 9 is Different by "&amp;TEXT(ABS('7) Year 1 Cash Flow'!U8-'8) 5 YR Budget &amp; Cash Flow Adj'!I8),"#,###.00"))))</f>
        <v>OK</v>
      </c>
    </row>
    <row r="9" spans="1:18" s="1" customFormat="1">
      <c r="A9" s="318"/>
      <c r="B9" s="760" t="s">
        <v>340</v>
      </c>
      <c r="C9" s="761"/>
      <c r="D9" s="761"/>
      <c r="E9" s="762"/>
      <c r="F9" s="763"/>
      <c r="G9" s="763"/>
      <c r="H9" s="764"/>
      <c r="I9" s="765">
        <f>I176</f>
        <v>0</v>
      </c>
      <c r="J9" s="765">
        <f>J176</f>
        <v>0</v>
      </c>
      <c r="K9" s="766"/>
      <c r="L9" s="766"/>
      <c r="M9" s="766"/>
      <c r="N9" s="767">
        <f>N176</f>
        <v>0</v>
      </c>
      <c r="O9" s="768"/>
      <c r="Q9" s="1" t="str">
        <f>IF(N9='8) 5 YR Budget &amp; Cash Flow Adj'!I9=TRUE,"OK","Tab 7 is UNEQUAL to Tab 9")</f>
        <v>OK</v>
      </c>
    </row>
    <row r="10" spans="1:18" s="1" customFormat="1">
      <c r="A10" s="318"/>
      <c r="B10" s="454"/>
      <c r="F10" s="174"/>
      <c r="G10" s="174"/>
      <c r="H10" s="78"/>
      <c r="I10" s="78"/>
      <c r="J10" s="78"/>
      <c r="K10" s="78"/>
      <c r="L10" s="78"/>
      <c r="M10" s="78"/>
      <c r="N10" s="758"/>
      <c r="O10" s="675"/>
    </row>
    <row r="11" spans="1:18" s="1" customFormat="1" ht="12.75" customHeight="1">
      <c r="A11" s="318"/>
      <c r="B11" s="1045"/>
      <c r="C11" s="1046"/>
      <c r="D11" s="1046"/>
      <c r="E11" s="1046"/>
      <c r="F11" s="129"/>
      <c r="G11" s="129"/>
      <c r="H11" s="320"/>
      <c r="I11" s="1049" t="s">
        <v>100</v>
      </c>
      <c r="J11" s="1050"/>
      <c r="K11" s="1051"/>
      <c r="L11" s="1049" t="s">
        <v>101</v>
      </c>
      <c r="M11" s="1051"/>
      <c r="N11" s="681"/>
      <c r="O11" s="675"/>
    </row>
    <row r="12" spans="1:18" s="239" customFormat="1" ht="29.25" customHeight="1">
      <c r="A12" s="124"/>
      <c r="B12" s="1047"/>
      <c r="C12" s="1048"/>
      <c r="D12" s="1048"/>
      <c r="E12" s="1048"/>
      <c r="F12" s="235"/>
      <c r="G12" s="235"/>
      <c r="H12" s="321"/>
      <c r="I12" s="237" t="s">
        <v>102</v>
      </c>
      <c r="J12" s="237" t="s">
        <v>103</v>
      </c>
      <c r="K12" s="237" t="s">
        <v>48</v>
      </c>
      <c r="L12" s="237" t="s">
        <v>56</v>
      </c>
      <c r="M12" s="237" t="s">
        <v>104</v>
      </c>
      <c r="N12" s="682" t="s">
        <v>99</v>
      </c>
      <c r="O12" s="676"/>
    </row>
    <row r="13" spans="1:18" s="239" customFormat="1" ht="7.5" hidden="1" customHeight="1">
      <c r="A13" s="124"/>
      <c r="B13" s="455"/>
      <c r="C13" s="214"/>
      <c r="D13" s="214"/>
      <c r="E13" s="241"/>
      <c r="F13" s="242"/>
      <c r="G13" s="242"/>
      <c r="H13" s="243"/>
      <c r="I13" s="243"/>
      <c r="J13" s="243"/>
      <c r="K13" s="243"/>
      <c r="L13" s="243"/>
      <c r="M13" s="243"/>
      <c r="N13" s="683"/>
      <c r="O13" s="677"/>
    </row>
    <row r="14" spans="1:18" s="220" customFormat="1">
      <c r="A14" s="322"/>
      <c r="B14" s="456" t="s">
        <v>24</v>
      </c>
      <c r="C14" s="246"/>
      <c r="D14" s="246"/>
      <c r="F14" s="172"/>
      <c r="G14" s="172"/>
      <c r="H14" s="247"/>
      <c r="I14" s="247"/>
      <c r="J14" s="247"/>
      <c r="K14" s="247"/>
      <c r="L14" s="247"/>
      <c r="M14" s="247"/>
      <c r="N14" s="487"/>
      <c r="O14" s="471"/>
    </row>
    <row r="15" spans="1:18" s="220" customFormat="1" ht="12" customHeight="1">
      <c r="A15" s="322"/>
      <c r="B15" s="456"/>
      <c r="C15" s="246" t="s">
        <v>25</v>
      </c>
      <c r="D15" s="246"/>
      <c r="F15" s="172"/>
      <c r="G15" s="172"/>
      <c r="H15" s="247"/>
      <c r="I15" s="247"/>
      <c r="J15" s="247"/>
      <c r="K15" s="247"/>
      <c r="L15" s="247"/>
      <c r="M15" s="247"/>
      <c r="N15" s="487"/>
      <c r="O15" s="479"/>
    </row>
    <row r="16" spans="1:18" s="220" customFormat="1" ht="30">
      <c r="A16" s="322"/>
      <c r="B16" s="457"/>
      <c r="C16" s="134"/>
      <c r="D16" s="249" t="s">
        <v>21</v>
      </c>
      <c r="F16" s="172"/>
      <c r="G16" s="132" t="str">
        <f>"Basic Tuition ("&amp;PPR_Tbl_Date&amp;")"</f>
        <v>Basic Tuition (2026-27)</v>
      </c>
      <c r="H16" s="247"/>
      <c r="I16" s="250"/>
      <c r="J16" s="247"/>
      <c r="K16" s="247"/>
      <c r="L16" s="247"/>
      <c r="M16" s="247"/>
      <c r="N16" s="684"/>
      <c r="O16" s="678"/>
      <c r="Q16" s="172"/>
    </row>
    <row r="17" spans="1:17" s="220" customFormat="1">
      <c r="A17" s="322"/>
      <c r="B17" s="457"/>
      <c r="C17" s="134"/>
      <c r="D17" s="505" t="s">
        <v>166</v>
      </c>
      <c r="E17" s="506" t="str">
        <f>IF(CONTROL!B98=CONTROL!$B$167, "Please complete ""ENROLLMENT"" tab",CONTROL!B98)</f>
        <v>Please complete "ENROLLMENT" tab</v>
      </c>
      <c r="F17" s="136"/>
      <c r="G17" s="137">
        <f>CONTROL!C98</f>
        <v>0</v>
      </c>
      <c r="H17" s="247"/>
      <c r="I17" s="395">
        <f>CONTROL!T98</f>
        <v>0</v>
      </c>
      <c r="J17" s="794"/>
      <c r="K17"/>
      <c r="L17" s="397"/>
      <c r="M17" s="324"/>
      <c r="N17" s="488">
        <f>I17</f>
        <v>0</v>
      </c>
      <c r="O17" s="962"/>
      <c r="Q17" s="1" t="str">
        <f>IF(AND(N17='7) Year 1 Cash Flow'!U18,'8) 5 YR Budget &amp; Cash Flow Adj'!I17='7) Year 1 Cash Flow'!U18),"OK",IF('7) Year 1 Cash Flow'!U18='8) 5 YR Budget &amp; Cash Flow Adj'!I17,"Tab 7 is Different by "&amp;TEXT(ABS('7) Year 1 Cash Flow'!U18-N17),"#,###.00"),IF(N17='8) 5 YR Budget &amp; Cash Flow Adj'!I17,"Tab 8 is Different by "&amp;TEXT(ABS('8) 5 YR Budget &amp; Cash Flow Adj'!I17-'7) Year 1 Cash Flow'!U18),"#,###.00"),"Tab 9 is Different by "&amp;TEXT(ABS('7) Year 1 Cash Flow'!U18-'8) 5 YR Budget &amp; Cash Flow Adj'!I17),"#,###.00"))))</f>
        <v>OK</v>
      </c>
    </row>
    <row r="18" spans="1:17" s="220" customFormat="1">
      <c r="A18" s="322"/>
      <c r="B18" s="457"/>
      <c r="C18" s="134"/>
      <c r="D18" s="505" t="s">
        <v>210</v>
      </c>
      <c r="E18" s="506" t="str">
        <f>IF(CONTROL!B99=CONTROL!$B$167, "",CONTROL!B99)</f>
        <v/>
      </c>
      <c r="F18" s="136"/>
      <c r="G18" s="137">
        <f>CONTROL!C99</f>
        <v>0</v>
      </c>
      <c r="H18" s="247"/>
      <c r="I18" s="395">
        <f>CONTROL!T99</f>
        <v>0</v>
      </c>
      <c r="J18" s="794"/>
      <c r="K18"/>
      <c r="L18" s="325"/>
      <c r="M18" s="324"/>
      <c r="N18" s="488">
        <f t="shared" ref="N18:N33" si="3">I18</f>
        <v>0</v>
      </c>
      <c r="O18" s="674"/>
      <c r="Q18" s="1" t="str">
        <f>IF(AND(N18='7) Year 1 Cash Flow'!U19,'8) 5 YR Budget &amp; Cash Flow Adj'!I18='7) Year 1 Cash Flow'!U19),"OK",IF('7) Year 1 Cash Flow'!U19='8) 5 YR Budget &amp; Cash Flow Adj'!I18,"Tab 7 is Different by "&amp;TEXT(ABS('7) Year 1 Cash Flow'!U19-N18),"#,###.00"),IF(N18='8) 5 YR Budget &amp; Cash Flow Adj'!I18,"Tab 8 is Different by "&amp;TEXT(ABS('8) 5 YR Budget &amp; Cash Flow Adj'!I18-'7) Year 1 Cash Flow'!U19),"#,###.00"),"Tab 9 is Different by "&amp;TEXT(ABS('7) Year 1 Cash Flow'!U19-'8) 5 YR Budget &amp; Cash Flow Adj'!I18),"#,###.00"))))</f>
        <v>OK</v>
      </c>
    </row>
    <row r="19" spans="1:17" s="220" customFormat="1">
      <c r="A19" s="322"/>
      <c r="B19" s="457"/>
      <c r="C19" s="134"/>
      <c r="D19" s="505" t="s">
        <v>211</v>
      </c>
      <c r="E19" s="506" t="str">
        <f>IF(CONTROL!B100=CONTROL!$B$167, "",CONTROL!B100)</f>
        <v/>
      </c>
      <c r="F19" s="136"/>
      <c r="G19" s="137">
        <f>CONTROL!C100</f>
        <v>0</v>
      </c>
      <c r="H19" s="247"/>
      <c r="I19" s="395">
        <f>CONTROL!T100</f>
        <v>0</v>
      </c>
      <c r="J19" s="794"/>
      <c r="K19"/>
      <c r="L19" s="397"/>
      <c r="M19" s="324"/>
      <c r="N19" s="488">
        <f t="shared" si="3"/>
        <v>0</v>
      </c>
      <c r="O19" s="674"/>
      <c r="Q19" s="1" t="str">
        <f>IF(AND(N19='7) Year 1 Cash Flow'!U20,'8) 5 YR Budget &amp; Cash Flow Adj'!I19='7) Year 1 Cash Flow'!U20),"OK",IF('7) Year 1 Cash Flow'!U20='8) 5 YR Budget &amp; Cash Flow Adj'!I19,"Tab 7 is Different by "&amp;TEXT(ABS('7) Year 1 Cash Flow'!U20-N19),"#,###.00"),IF(N19='8) 5 YR Budget &amp; Cash Flow Adj'!I19,"Tab 8 is Different by "&amp;TEXT(ABS('8) 5 YR Budget &amp; Cash Flow Adj'!I19-'7) Year 1 Cash Flow'!U20),"#,###.00"),"Tab 9 is Different by "&amp;TEXT(ABS('7) Year 1 Cash Flow'!U20-'8) 5 YR Budget &amp; Cash Flow Adj'!I19),"#,###.00"))))</f>
        <v>OK</v>
      </c>
    </row>
    <row r="20" spans="1:17" s="220" customFormat="1">
      <c r="A20" s="322"/>
      <c r="B20" s="457"/>
      <c r="C20" s="134"/>
      <c r="D20" s="505" t="s">
        <v>212</v>
      </c>
      <c r="E20" s="506" t="str">
        <f>IF(CONTROL!B101=CONTROL!$B$167, "",CONTROL!B101)</f>
        <v/>
      </c>
      <c r="F20" s="136"/>
      <c r="G20" s="137">
        <f>CONTROL!C101</f>
        <v>0</v>
      </c>
      <c r="H20" s="247"/>
      <c r="I20" s="395">
        <f>CONTROL!T101</f>
        <v>0</v>
      </c>
      <c r="J20" s="794"/>
      <c r="K20"/>
      <c r="L20" s="397"/>
      <c r="M20" s="324"/>
      <c r="N20" s="488">
        <f t="shared" si="3"/>
        <v>0</v>
      </c>
      <c r="O20" s="674"/>
      <c r="Q20" s="1" t="str">
        <f>IF(AND(N20='7) Year 1 Cash Flow'!U21,'8) 5 YR Budget &amp; Cash Flow Adj'!I20='7) Year 1 Cash Flow'!U21),"OK",IF('7) Year 1 Cash Flow'!U21='8) 5 YR Budget &amp; Cash Flow Adj'!I20,"Tab 7 is Different by "&amp;TEXT(ABS('7) Year 1 Cash Flow'!U21-N20),"#,###.00"),IF(N20='8) 5 YR Budget &amp; Cash Flow Adj'!I20,"Tab 8 is Different by "&amp;TEXT(ABS('8) 5 YR Budget &amp; Cash Flow Adj'!I20-'7) Year 1 Cash Flow'!U21),"#,###.00"),"Tab 9 is Different by "&amp;TEXT(ABS('7) Year 1 Cash Flow'!U21-'8) 5 YR Budget &amp; Cash Flow Adj'!I20),"#,###.00"))))</f>
        <v>OK</v>
      </c>
    </row>
    <row r="21" spans="1:17" s="220" customFormat="1">
      <c r="A21" s="322"/>
      <c r="B21" s="457"/>
      <c r="C21" s="134"/>
      <c r="D21" s="505" t="s">
        <v>213</v>
      </c>
      <c r="E21" s="506" t="str">
        <f>IF(CONTROL!B102=CONTROL!$B$167, "",CONTROL!B102)</f>
        <v/>
      </c>
      <c r="F21" s="136"/>
      <c r="G21" s="137">
        <f>CONTROL!C102</f>
        <v>0</v>
      </c>
      <c r="H21" s="247"/>
      <c r="I21" s="395">
        <f>CONTROL!T102</f>
        <v>0</v>
      </c>
      <c r="J21" s="794"/>
      <c r="K21"/>
      <c r="L21" s="397"/>
      <c r="M21" s="324"/>
      <c r="N21" s="488">
        <f t="shared" si="3"/>
        <v>0</v>
      </c>
      <c r="O21" s="674"/>
      <c r="Q21" s="1" t="str">
        <f>IF(AND(N21='7) Year 1 Cash Flow'!U22,'8) 5 YR Budget &amp; Cash Flow Adj'!I21='7) Year 1 Cash Flow'!U22),"OK",IF('7) Year 1 Cash Flow'!U22='8) 5 YR Budget &amp; Cash Flow Adj'!I21,"Tab 7 is Different by "&amp;TEXT(ABS('7) Year 1 Cash Flow'!U22-N21),"#,###.00"),IF(N21='8) 5 YR Budget &amp; Cash Flow Adj'!I21,"Tab 8 is Different by "&amp;TEXT(ABS('8) 5 YR Budget &amp; Cash Flow Adj'!I21-'7) Year 1 Cash Flow'!U22),"#,###.00"),"Tab 9 is Different by "&amp;TEXT(ABS('7) Year 1 Cash Flow'!U22-'8) 5 YR Budget &amp; Cash Flow Adj'!I21),"#,###.00"))))</f>
        <v>OK</v>
      </c>
    </row>
    <row r="22" spans="1:17" s="220" customFormat="1">
      <c r="A22" s="322"/>
      <c r="B22" s="457"/>
      <c r="C22" s="134"/>
      <c r="D22" s="505" t="s">
        <v>214</v>
      </c>
      <c r="E22" s="506" t="str">
        <f>IF(CONTROL!B103=CONTROL!$B$167, "",CONTROL!B103)</f>
        <v/>
      </c>
      <c r="F22" s="136"/>
      <c r="G22" s="137">
        <f>CONTROL!C103</f>
        <v>0</v>
      </c>
      <c r="H22" s="247"/>
      <c r="I22" s="395">
        <f>CONTROL!T103</f>
        <v>0</v>
      </c>
      <c r="J22" s="794"/>
      <c r="K22"/>
      <c r="L22" s="397"/>
      <c r="M22" s="324"/>
      <c r="N22" s="488">
        <f t="shared" si="3"/>
        <v>0</v>
      </c>
      <c r="O22" s="674"/>
      <c r="Q22" s="1" t="str">
        <f>IF(AND(N22='7) Year 1 Cash Flow'!U23,'8) 5 YR Budget &amp; Cash Flow Adj'!I22='7) Year 1 Cash Flow'!U23),"OK",IF('7) Year 1 Cash Flow'!U23='8) 5 YR Budget &amp; Cash Flow Adj'!I22,"Tab 7 is Different by "&amp;TEXT(ABS('7) Year 1 Cash Flow'!U23-N22),"#,###.00"),IF(N22='8) 5 YR Budget &amp; Cash Flow Adj'!I22,"Tab 8 is Different by "&amp;TEXT(ABS('8) 5 YR Budget &amp; Cash Flow Adj'!I22-'7) Year 1 Cash Flow'!U23),"#,###.00"),"Tab 9 is Different by "&amp;TEXT(ABS('7) Year 1 Cash Flow'!U23-'8) 5 YR Budget &amp; Cash Flow Adj'!I22),"#,###.00"))))</f>
        <v>OK</v>
      </c>
    </row>
    <row r="23" spans="1:17" s="220" customFormat="1">
      <c r="A23" s="322"/>
      <c r="B23" s="457"/>
      <c r="C23" s="134"/>
      <c r="D23" s="505" t="s">
        <v>215</v>
      </c>
      <c r="E23" s="506" t="str">
        <f>IF(CONTROL!B104=CONTROL!$B$167, "",CONTROL!B104)</f>
        <v/>
      </c>
      <c r="F23" s="136"/>
      <c r="G23" s="137">
        <f>CONTROL!C104</f>
        <v>0</v>
      </c>
      <c r="H23" s="247"/>
      <c r="I23" s="395">
        <f>CONTROL!T104</f>
        <v>0</v>
      </c>
      <c r="J23" s="794"/>
      <c r="K23"/>
      <c r="L23" s="397"/>
      <c r="M23" s="324"/>
      <c r="N23" s="488">
        <f t="shared" si="3"/>
        <v>0</v>
      </c>
      <c r="O23" s="674"/>
      <c r="Q23" s="1" t="str">
        <f>IF(AND(N23='7) Year 1 Cash Flow'!U24,'8) 5 YR Budget &amp; Cash Flow Adj'!I23='7) Year 1 Cash Flow'!U24),"OK",IF('7) Year 1 Cash Flow'!U24='8) 5 YR Budget &amp; Cash Flow Adj'!I23,"Tab 7 is Different by "&amp;TEXT(ABS('7) Year 1 Cash Flow'!U24-N23),"#,###.00"),IF(N23='8) 5 YR Budget &amp; Cash Flow Adj'!I23,"Tab 8 is Different by "&amp;TEXT(ABS('8) 5 YR Budget &amp; Cash Flow Adj'!I23-'7) Year 1 Cash Flow'!U24),"#,###.00"),"Tab 9 is Different by "&amp;TEXT(ABS('7) Year 1 Cash Flow'!U24-'8) 5 YR Budget &amp; Cash Flow Adj'!I23),"#,###.00"))))</f>
        <v>OK</v>
      </c>
    </row>
    <row r="24" spans="1:17" s="220" customFormat="1">
      <c r="A24" s="322"/>
      <c r="B24" s="457"/>
      <c r="C24" s="134"/>
      <c r="D24" s="505" t="s">
        <v>216</v>
      </c>
      <c r="E24" s="506" t="str">
        <f>IF(CONTROL!B105=CONTROL!$B$167, "",CONTROL!B105)</f>
        <v/>
      </c>
      <c r="F24" s="136"/>
      <c r="G24" s="137">
        <f>CONTROL!C105</f>
        <v>0</v>
      </c>
      <c r="H24" s="247"/>
      <c r="I24" s="395">
        <f>CONTROL!T105</f>
        <v>0</v>
      </c>
      <c r="J24" s="794"/>
      <c r="K24"/>
      <c r="L24" s="397"/>
      <c r="M24" s="324"/>
      <c r="N24" s="488">
        <f t="shared" si="3"/>
        <v>0</v>
      </c>
      <c r="O24" s="674"/>
      <c r="Q24" s="1" t="str">
        <f>IF(AND(N24='7) Year 1 Cash Flow'!U25,'8) 5 YR Budget &amp; Cash Flow Adj'!I24='7) Year 1 Cash Flow'!U25),"OK",IF('7) Year 1 Cash Flow'!U25='8) 5 YR Budget &amp; Cash Flow Adj'!I24,"Tab 7 is Different by "&amp;TEXT(ABS('7) Year 1 Cash Flow'!U25-N24),"#,###.00"),IF(N24='8) 5 YR Budget &amp; Cash Flow Adj'!I24,"Tab 8 is Different by "&amp;TEXT(ABS('8) 5 YR Budget &amp; Cash Flow Adj'!I24-'7) Year 1 Cash Flow'!U25),"#,###.00"),"Tab 9 is Different by "&amp;TEXT(ABS('7) Year 1 Cash Flow'!U25-'8) 5 YR Budget &amp; Cash Flow Adj'!I24),"#,###.00"))))</f>
        <v>OK</v>
      </c>
    </row>
    <row r="25" spans="1:17" s="220" customFormat="1">
      <c r="A25" s="322"/>
      <c r="B25" s="457"/>
      <c r="C25" s="134"/>
      <c r="D25" s="505" t="s">
        <v>217</v>
      </c>
      <c r="E25" s="506" t="str">
        <f>IF(CONTROL!B106=CONTROL!$B$167, "",CONTROL!B106)</f>
        <v/>
      </c>
      <c r="F25" s="136"/>
      <c r="G25" s="137">
        <f>CONTROL!C106</f>
        <v>0</v>
      </c>
      <c r="H25" s="247"/>
      <c r="I25" s="395">
        <f>CONTROL!T106</f>
        <v>0</v>
      </c>
      <c r="J25" s="794"/>
      <c r="K25"/>
      <c r="L25" s="397"/>
      <c r="M25" s="324"/>
      <c r="N25" s="488">
        <f t="shared" si="3"/>
        <v>0</v>
      </c>
      <c r="O25" s="674"/>
      <c r="Q25" s="1" t="str">
        <f>IF(AND(N25='7) Year 1 Cash Flow'!U26,'8) 5 YR Budget &amp; Cash Flow Adj'!I25='7) Year 1 Cash Flow'!U26),"OK",IF('7) Year 1 Cash Flow'!U26='8) 5 YR Budget &amp; Cash Flow Adj'!I25,"Tab 7 is Different by "&amp;TEXT(ABS('7) Year 1 Cash Flow'!U26-N25),"#,###.00"),IF(N25='8) 5 YR Budget &amp; Cash Flow Adj'!I25,"Tab 8 is Different by "&amp;TEXT(ABS('8) 5 YR Budget &amp; Cash Flow Adj'!I25-'7) Year 1 Cash Flow'!U26),"#,###.00"),"Tab 9 is Different by "&amp;TEXT(ABS('7) Year 1 Cash Flow'!U26-'8) 5 YR Budget &amp; Cash Flow Adj'!I25),"#,###.00"))))</f>
        <v>OK</v>
      </c>
    </row>
    <row r="26" spans="1:17" s="220" customFormat="1">
      <c r="A26" s="322"/>
      <c r="B26" s="457"/>
      <c r="C26" s="134"/>
      <c r="D26" s="505" t="s">
        <v>218</v>
      </c>
      <c r="E26" s="506" t="str">
        <f>IF(CONTROL!B107=CONTROL!$B$167, "",CONTROL!B107)</f>
        <v/>
      </c>
      <c r="F26" s="136"/>
      <c r="G26" s="137">
        <f>CONTROL!C107</f>
        <v>0</v>
      </c>
      <c r="H26" s="247"/>
      <c r="I26" s="395">
        <f>CONTROL!T107</f>
        <v>0</v>
      </c>
      <c r="J26" s="794"/>
      <c r="K26"/>
      <c r="L26" s="397"/>
      <c r="M26" s="324"/>
      <c r="N26" s="488">
        <f t="shared" si="3"/>
        <v>0</v>
      </c>
      <c r="O26" s="674"/>
      <c r="Q26" s="1" t="str">
        <f>IF(AND(N26='7) Year 1 Cash Flow'!U27,'8) 5 YR Budget &amp; Cash Flow Adj'!I26='7) Year 1 Cash Flow'!U27),"OK",IF('7) Year 1 Cash Flow'!U27='8) 5 YR Budget &amp; Cash Flow Adj'!I26,"Tab 7 is Different by "&amp;TEXT(ABS('7) Year 1 Cash Flow'!U27-N26),"#,###.00"),IF(N26='8) 5 YR Budget &amp; Cash Flow Adj'!I26,"Tab 8 is Different by "&amp;TEXT(ABS('8) 5 YR Budget &amp; Cash Flow Adj'!I26-'7) Year 1 Cash Flow'!U27),"#,###.00"),"Tab 9 is Different by "&amp;TEXT(ABS('7) Year 1 Cash Flow'!U27-'8) 5 YR Budget &amp; Cash Flow Adj'!I26),"#,###.00"))))</f>
        <v>OK</v>
      </c>
    </row>
    <row r="27" spans="1:17" s="220" customFormat="1">
      <c r="A27" s="322"/>
      <c r="B27" s="457"/>
      <c r="C27" s="134"/>
      <c r="D27" s="505" t="s">
        <v>219</v>
      </c>
      <c r="E27" s="506" t="str">
        <f>IF(CONTROL!B108=CONTROL!$B$167, "",CONTROL!B108)</f>
        <v/>
      </c>
      <c r="F27" s="136"/>
      <c r="G27" s="137">
        <f>CONTROL!C108</f>
        <v>0</v>
      </c>
      <c r="H27" s="247"/>
      <c r="I27" s="395">
        <f>CONTROL!T108</f>
        <v>0</v>
      </c>
      <c r="J27" s="794"/>
      <c r="K27"/>
      <c r="L27" s="397"/>
      <c r="M27" s="324"/>
      <c r="N27" s="488">
        <f t="shared" si="3"/>
        <v>0</v>
      </c>
      <c r="O27" s="674"/>
      <c r="Q27" s="1" t="str">
        <f>IF(AND(N27='7) Year 1 Cash Flow'!U28,'8) 5 YR Budget &amp; Cash Flow Adj'!I27='7) Year 1 Cash Flow'!U28),"OK",IF('7) Year 1 Cash Flow'!U28='8) 5 YR Budget &amp; Cash Flow Adj'!I27,"Tab 7 is Different by "&amp;TEXT(ABS('7) Year 1 Cash Flow'!U28-N27),"#,###.00"),IF(N27='8) 5 YR Budget &amp; Cash Flow Adj'!I27,"Tab 8 is Different by "&amp;TEXT(ABS('8) 5 YR Budget &amp; Cash Flow Adj'!I27-'7) Year 1 Cash Flow'!U28),"#,###.00"),"Tab 9 is Different by "&amp;TEXT(ABS('7) Year 1 Cash Flow'!U28-'8) 5 YR Budget &amp; Cash Flow Adj'!I27),"#,###.00"))))</f>
        <v>OK</v>
      </c>
    </row>
    <row r="28" spans="1:17" s="220" customFormat="1">
      <c r="A28" s="322"/>
      <c r="B28" s="457"/>
      <c r="C28" s="134"/>
      <c r="D28" s="505" t="s">
        <v>220</v>
      </c>
      <c r="E28" s="506" t="str">
        <f>IF(CONTROL!B109=CONTROL!$B$167, "",CONTROL!B109)</f>
        <v/>
      </c>
      <c r="F28" s="136"/>
      <c r="G28" s="137">
        <f>CONTROL!C109</f>
        <v>0</v>
      </c>
      <c r="H28" s="247"/>
      <c r="I28" s="395">
        <f>CONTROL!T109</f>
        <v>0</v>
      </c>
      <c r="J28" s="794"/>
      <c r="K28"/>
      <c r="L28" s="397"/>
      <c r="M28" s="324"/>
      <c r="N28" s="488">
        <f t="shared" si="3"/>
        <v>0</v>
      </c>
      <c r="O28" s="674"/>
      <c r="Q28" s="1" t="str">
        <f>IF(AND(N28='7) Year 1 Cash Flow'!U29,'8) 5 YR Budget &amp; Cash Flow Adj'!I28='7) Year 1 Cash Flow'!U29),"OK",IF('7) Year 1 Cash Flow'!U29='8) 5 YR Budget &amp; Cash Flow Adj'!I28,"Tab 7 is Different by "&amp;TEXT(ABS('7) Year 1 Cash Flow'!U29-N28),"#,###.00"),IF(N28='8) 5 YR Budget &amp; Cash Flow Adj'!I28,"Tab 8 is Different by "&amp;TEXT(ABS('8) 5 YR Budget &amp; Cash Flow Adj'!I28-'7) Year 1 Cash Flow'!U29),"#,###.00"),"Tab 9 is Different by "&amp;TEXT(ABS('7) Year 1 Cash Flow'!U29-'8) 5 YR Budget &amp; Cash Flow Adj'!I28),"#,###.00"))))</f>
        <v>OK</v>
      </c>
    </row>
    <row r="29" spans="1:17" s="220" customFormat="1">
      <c r="A29" s="322"/>
      <c r="B29" s="457"/>
      <c r="C29" s="134"/>
      <c r="D29" s="505" t="s">
        <v>221</v>
      </c>
      <c r="E29" s="506" t="str">
        <f>IF(CONTROL!B110=CONTROL!$B$167, "",CONTROL!B110)</f>
        <v/>
      </c>
      <c r="F29" s="136"/>
      <c r="G29" s="137">
        <f>CONTROL!C110</f>
        <v>0</v>
      </c>
      <c r="H29" s="247"/>
      <c r="I29" s="395">
        <f>CONTROL!T110</f>
        <v>0</v>
      </c>
      <c r="J29" s="794"/>
      <c r="K29"/>
      <c r="L29" s="397"/>
      <c r="M29" s="324"/>
      <c r="N29" s="488">
        <f t="shared" si="3"/>
        <v>0</v>
      </c>
      <c r="O29" s="674"/>
      <c r="Q29" s="1" t="str">
        <f>IF(AND(N29='7) Year 1 Cash Flow'!U30,'8) 5 YR Budget &amp; Cash Flow Adj'!I29='7) Year 1 Cash Flow'!U30),"OK",IF('7) Year 1 Cash Flow'!U30='8) 5 YR Budget &amp; Cash Flow Adj'!I29,"Tab 7 is Different by "&amp;TEXT(ABS('7) Year 1 Cash Flow'!U30-N29),"#,###.00"),IF(N29='8) 5 YR Budget &amp; Cash Flow Adj'!I29,"Tab 8 is Different by "&amp;TEXT(ABS('8) 5 YR Budget &amp; Cash Flow Adj'!I29-'7) Year 1 Cash Flow'!U30),"#,###.00"),"Tab 9 is Different by "&amp;TEXT(ABS('7) Year 1 Cash Flow'!U30-'8) 5 YR Budget &amp; Cash Flow Adj'!I29),"#,###.00"))))</f>
        <v>OK</v>
      </c>
    </row>
    <row r="30" spans="1:17" s="220" customFormat="1">
      <c r="A30" s="322"/>
      <c r="B30" s="457"/>
      <c r="C30" s="134"/>
      <c r="D30" s="505" t="s">
        <v>222</v>
      </c>
      <c r="E30" s="506" t="str">
        <f>IF(CONTROL!B111=CONTROL!$B$167, "",CONTROL!B111)</f>
        <v/>
      </c>
      <c r="F30" s="136"/>
      <c r="G30" s="137">
        <f>CONTROL!C111</f>
        <v>0</v>
      </c>
      <c r="H30" s="247"/>
      <c r="I30" s="395">
        <f>CONTROL!T111</f>
        <v>0</v>
      </c>
      <c r="J30" s="794"/>
      <c r="K30"/>
      <c r="L30" s="397"/>
      <c r="M30" s="324"/>
      <c r="N30" s="488">
        <f t="shared" si="3"/>
        <v>0</v>
      </c>
      <c r="O30" s="674"/>
      <c r="Q30" s="1" t="str">
        <f>IF(AND(N30='7) Year 1 Cash Flow'!U31,'8) 5 YR Budget &amp; Cash Flow Adj'!I30='7) Year 1 Cash Flow'!U31),"OK",IF('7) Year 1 Cash Flow'!U31='8) 5 YR Budget &amp; Cash Flow Adj'!I30,"Tab 7 is Different by "&amp;TEXT(ABS('7) Year 1 Cash Flow'!U31-N30),"#,###.00"),IF(N30='8) 5 YR Budget &amp; Cash Flow Adj'!I30,"Tab 8 is Different by "&amp;TEXT(ABS('8) 5 YR Budget &amp; Cash Flow Adj'!I30-'7) Year 1 Cash Flow'!U31),"#,###.00"),"Tab 9 is Different by "&amp;TEXT(ABS('7) Year 1 Cash Flow'!U31-'8) 5 YR Budget &amp; Cash Flow Adj'!I30),"#,###.00"))))</f>
        <v>OK</v>
      </c>
    </row>
    <row r="31" spans="1:17" s="220" customFormat="1">
      <c r="A31" s="322"/>
      <c r="B31" s="457"/>
      <c r="C31" s="134"/>
      <c r="D31" s="505" t="s">
        <v>223</v>
      </c>
      <c r="E31" s="506" t="str">
        <f>IF(CONTROL!B112=CONTROL!$B$167, "",CONTROL!B112)</f>
        <v/>
      </c>
      <c r="F31" s="136"/>
      <c r="G31" s="137">
        <f>CONTROL!C112</f>
        <v>0</v>
      </c>
      <c r="H31" s="247"/>
      <c r="I31" s="395">
        <f>CONTROL!T112</f>
        <v>0</v>
      </c>
      <c r="J31" s="794"/>
      <c r="K31"/>
      <c r="L31" s="397"/>
      <c r="M31" s="324"/>
      <c r="N31" s="488">
        <f t="shared" si="3"/>
        <v>0</v>
      </c>
      <c r="O31" s="674"/>
      <c r="Q31" s="1" t="str">
        <f>IF(AND(N31='7) Year 1 Cash Flow'!U32,'8) 5 YR Budget &amp; Cash Flow Adj'!I31='7) Year 1 Cash Flow'!U32),"OK",IF('7) Year 1 Cash Flow'!U32='8) 5 YR Budget &amp; Cash Flow Adj'!I31,"Tab 7 is Different by "&amp;TEXT(ABS('7) Year 1 Cash Flow'!U32-N31),"#,###.00"),IF(N31='8) 5 YR Budget &amp; Cash Flow Adj'!I31,"Tab 8 is Different by "&amp;TEXT(ABS('8) 5 YR Budget &amp; Cash Flow Adj'!I31-'7) Year 1 Cash Flow'!U32),"#,###.00"),"Tab 9 is Different by "&amp;TEXT(ABS('7) Year 1 Cash Flow'!U32-'8) 5 YR Budget &amp; Cash Flow Adj'!I31),"#,###.00"))))</f>
        <v>OK</v>
      </c>
    </row>
    <row r="32" spans="1:17" s="220" customFormat="1" ht="18">
      <c r="A32" s="322"/>
      <c r="B32" s="457"/>
      <c r="C32" s="134"/>
      <c r="D32" s="522" t="str">
        <f>CONTROL!E150&amp;" Other School Districts' Revenue:"</f>
        <v xml:space="preserve"> Other School Districts' Revenue:</v>
      </c>
      <c r="F32" s="851" t="s">
        <v>343</v>
      </c>
      <c r="G32" s="797">
        <f>CONTROL!C148</f>
        <v>0</v>
      </c>
      <c r="H32" s="247"/>
      <c r="I32" s="663">
        <f>CONTROL!T148</f>
        <v>0</v>
      </c>
      <c r="J32" s="794"/>
      <c r="K32"/>
      <c r="L32" s="397"/>
      <c r="M32" s="324"/>
      <c r="N32" s="489">
        <f t="shared" si="3"/>
        <v>0</v>
      </c>
      <c r="O32" s="674"/>
      <c r="Q32" s="1" t="str">
        <f>IF(AND(N32='7) Year 1 Cash Flow'!U33,'8) 5 YR Budget &amp; Cash Flow Adj'!I32='7) Year 1 Cash Flow'!U33),"OK",IF('7) Year 1 Cash Flow'!U33='8) 5 YR Budget &amp; Cash Flow Adj'!I32,"Tab 7 is Different by "&amp;TEXT(ABS('7) Year 1 Cash Flow'!U33-N32),"#,###.00"),IF(N32='8) 5 YR Budget &amp; Cash Flow Adj'!I32,"Tab 8 is Different by "&amp;TEXT(ABS('8) 5 YR Budget &amp; Cash Flow Adj'!I32-'7) Year 1 Cash Flow'!U33),"#,###.00"),"Tab 9 is Different by "&amp;TEXT(ABS('7) Year 1 Cash Flow'!U33-'8) 5 YR Budget &amp; Cash Flow Adj'!I32),"#,###.00"))))</f>
        <v>OK</v>
      </c>
    </row>
    <row r="33" spans="1:17" s="220" customFormat="1">
      <c r="A33" s="322"/>
      <c r="B33" s="457"/>
      <c r="C33" s="134"/>
      <c r="D33" s="339" t="s">
        <v>342</v>
      </c>
      <c r="F33" s="851" t="s">
        <v>343</v>
      </c>
      <c r="G33" s="137">
        <f>CONTROL!C149</f>
        <v>0</v>
      </c>
      <c r="H33" s="247"/>
      <c r="I33" s="447">
        <f t="shared" ref="I33" si="4">SUM(I17:I32)</f>
        <v>0</v>
      </c>
      <c r="J33" s="795"/>
      <c r="K33"/>
      <c r="L33" s="397"/>
      <c r="M33" s="326"/>
      <c r="N33" s="488">
        <f t="shared" si="3"/>
        <v>0</v>
      </c>
      <c r="O33" s="674"/>
      <c r="Q33" s="1" t="str">
        <f>IF(AND(N33='7) Year 1 Cash Flow'!U34,'8) 5 YR Budget &amp; Cash Flow Adj'!I33='7) Year 1 Cash Flow'!U34),"OK",IF('7) Year 1 Cash Flow'!U34='8) 5 YR Budget &amp; Cash Flow Adj'!I33,"Tab 7 is Different by "&amp;TEXT(ABS('7) Year 1 Cash Flow'!U34-N33),"#,###.00"),IF(N33='8) 5 YR Budget &amp; Cash Flow Adj'!I33,"Tab 8 is Different by "&amp;TEXT(ABS('8) 5 YR Budget &amp; Cash Flow Adj'!I33-'7) Year 1 Cash Flow'!U34),"#,###.00"),"Tab 9 is Different by "&amp;TEXT(ABS('7) Year 1 Cash Flow'!U34-'8) 5 YR Budget &amp; Cash Flow Adj'!I33),"#,###.00"))))</f>
        <v>OK</v>
      </c>
    </row>
    <row r="34" spans="1:17" s="220" customFormat="1">
      <c r="A34" s="322"/>
      <c r="B34" s="457"/>
      <c r="C34" s="134"/>
      <c r="D34" s="262" t="s">
        <v>26</v>
      </c>
      <c r="F34" s="172"/>
      <c r="G34" s="172"/>
      <c r="H34" s="247"/>
      <c r="I34" s="796"/>
      <c r="J34" s="852">
        <v>0</v>
      </c>
      <c r="K34" s="323"/>
      <c r="L34" s="397"/>
      <c r="M34" s="324"/>
      <c r="N34" s="488">
        <f>J34</f>
        <v>0</v>
      </c>
      <c r="O34" s="674"/>
      <c r="Q34" s="1" t="str">
        <f>IF(AND(N34='7) Year 1 Cash Flow'!U35,'8) 5 YR Budget &amp; Cash Flow Adj'!I34='7) Year 1 Cash Flow'!U35),"OK",IF('7) Year 1 Cash Flow'!U35='8) 5 YR Budget &amp; Cash Flow Adj'!I34,"Tab 7 is Different by "&amp;TEXT(ABS('7) Year 1 Cash Flow'!U35-N34),"#,###.00"),IF(N34='8) 5 YR Budget &amp; Cash Flow Adj'!I34,"Tab 8 is Different by "&amp;TEXT(ABS('8) 5 YR Budget &amp; Cash Flow Adj'!I34-'7) Year 1 Cash Flow'!U35),"#,###.00"),"Tab 9 is Different by "&amp;TEXT(ABS('7) Year 1 Cash Flow'!U35-'8) 5 YR Budget &amp; Cash Flow Adj'!I34),"#,###.00"))))</f>
        <v>OK</v>
      </c>
    </row>
    <row r="35" spans="1:17" s="220" customFormat="1">
      <c r="A35" s="322"/>
      <c r="B35" s="457"/>
      <c r="C35" s="134"/>
      <c r="D35" s="262" t="s">
        <v>457</v>
      </c>
      <c r="F35" s="172"/>
      <c r="G35" s="172"/>
      <c r="H35" s="247"/>
      <c r="I35" s="458">
        <v>0</v>
      </c>
      <c r="J35" s="458">
        <v>0</v>
      </c>
      <c r="K35" s="458">
        <v>0</v>
      </c>
      <c r="L35" s="458">
        <v>0</v>
      </c>
      <c r="M35" s="458">
        <v>0</v>
      </c>
      <c r="N35" s="488">
        <f t="shared" ref="N35" si="5">SUM(I35:M35)</f>
        <v>0</v>
      </c>
      <c r="O35" s="976"/>
      <c r="Q35" s="1" t="str">
        <f>IF(AND(N35='7) Year 1 Cash Flow'!U36,'8) 5 YR Budget &amp; Cash Flow Adj'!I35='7) Year 1 Cash Flow'!U36),"OK",IF('7) Year 1 Cash Flow'!U36='8) 5 YR Budget &amp; Cash Flow Adj'!I35,"Tab 7 is Different by "&amp;TEXT(ABS('7) Year 1 Cash Flow'!U36-N35),"#,###.00"),IF(N35='8) 5 YR Budget &amp; Cash Flow Adj'!I35,"Tab 8 is Different by "&amp;TEXT(ABS('8) 5 YR Budget &amp; Cash Flow Adj'!I35-'7) Year 1 Cash Flow'!U36),"#,###.00"),"Tab 9 is Different by "&amp;TEXT(ABS('7) Year 1 Cash Flow'!U36-'8) 5 YR Budget &amp; Cash Flow Adj'!I35),"#,###.00"))))</f>
        <v>OK</v>
      </c>
    </row>
    <row r="36" spans="1:17" s="220" customFormat="1">
      <c r="A36" s="322"/>
      <c r="B36" s="457"/>
      <c r="C36" s="134"/>
      <c r="D36" s="246" t="s">
        <v>27</v>
      </c>
      <c r="F36" s="172"/>
      <c r="G36" s="172"/>
      <c r="H36" s="247"/>
      <c r="I36" s="250"/>
      <c r="J36" s="260"/>
      <c r="K36" s="250"/>
      <c r="L36" s="250"/>
      <c r="M36" s="250"/>
      <c r="N36" s="488"/>
      <c r="O36" s="471"/>
      <c r="Q36" s="1"/>
    </row>
    <row r="37" spans="1:17" s="220" customFormat="1">
      <c r="A37" s="322"/>
      <c r="B37" s="457"/>
      <c r="C37" s="134"/>
      <c r="D37" s="262" t="s">
        <v>28</v>
      </c>
      <c r="F37" s="171"/>
      <c r="G37" s="171"/>
      <c r="H37" s="247"/>
      <c r="I37" s="458">
        <v>0</v>
      </c>
      <c r="J37" s="458">
        <v>0</v>
      </c>
      <c r="K37" s="458">
        <v>0</v>
      </c>
      <c r="L37" s="458">
        <v>0</v>
      </c>
      <c r="M37" s="458">
        <v>0</v>
      </c>
      <c r="N37" s="488">
        <f t="shared" ref="N37:N40" si="6">SUM(I37:M37)</f>
        <v>0</v>
      </c>
      <c r="O37" s="674"/>
      <c r="Q37" s="1" t="str">
        <f>IF(AND(N37='7) Year 1 Cash Flow'!U38,'8) 5 YR Budget &amp; Cash Flow Adj'!I37='7) Year 1 Cash Flow'!U38),"OK",IF('7) Year 1 Cash Flow'!U38='8) 5 YR Budget &amp; Cash Flow Adj'!I37,"Tab 7 is Different by "&amp;TEXT(ABS('7) Year 1 Cash Flow'!U38-N37),"#,###.00"),IF(N37='8) 5 YR Budget &amp; Cash Flow Adj'!I37,"Tab 8 is Different by "&amp;TEXT(ABS('8) 5 YR Budget &amp; Cash Flow Adj'!I37-'7) Year 1 Cash Flow'!U38),"#,###.00"),"Tab 9 is Different by "&amp;TEXT(ABS('7) Year 1 Cash Flow'!U38-'8) 5 YR Budget &amp; Cash Flow Adj'!I37),"#,###.00"))))</f>
        <v>OK</v>
      </c>
    </row>
    <row r="38" spans="1:17" s="220" customFormat="1">
      <c r="A38" s="322"/>
      <c r="B38" s="457"/>
      <c r="C38" s="134"/>
      <c r="D38" s="262" t="s">
        <v>241</v>
      </c>
      <c r="F38" s="171"/>
      <c r="G38" s="171"/>
      <c r="H38" s="247"/>
      <c r="I38" s="458">
        <v>0</v>
      </c>
      <c r="J38" s="458">
        <v>0</v>
      </c>
      <c r="K38" s="458">
        <v>0</v>
      </c>
      <c r="L38" s="458">
        <v>0</v>
      </c>
      <c r="M38" s="458">
        <v>0</v>
      </c>
      <c r="N38" s="488">
        <f t="shared" si="6"/>
        <v>0</v>
      </c>
      <c r="O38" s="674"/>
      <c r="Q38" s="1" t="str">
        <f>IF(AND(N38='7) Year 1 Cash Flow'!U39,'8) 5 YR Budget &amp; Cash Flow Adj'!I38='7) Year 1 Cash Flow'!U39),"OK",IF('7) Year 1 Cash Flow'!U39='8) 5 YR Budget &amp; Cash Flow Adj'!I38,"Tab 7 is Different by "&amp;TEXT(ABS('7) Year 1 Cash Flow'!U39-N38),"#,###.00"),IF(N38='8) 5 YR Budget &amp; Cash Flow Adj'!I38,"Tab 8 is Different by "&amp;TEXT(ABS('8) 5 YR Budget &amp; Cash Flow Adj'!I38-'7) Year 1 Cash Flow'!U39),"#,###.00"),"Tab 9 is Different by "&amp;TEXT(ABS('7) Year 1 Cash Flow'!U39-'8) 5 YR Budget &amp; Cash Flow Adj'!I38),"#,###.00"))))</f>
        <v>OK</v>
      </c>
    </row>
    <row r="39" spans="1:17" s="220" customFormat="1">
      <c r="A39" s="322"/>
      <c r="B39" s="457"/>
      <c r="C39" s="134"/>
      <c r="D39" s="262" t="s">
        <v>30</v>
      </c>
      <c r="F39" s="171"/>
      <c r="G39" s="171"/>
      <c r="H39" s="247"/>
      <c r="I39" s="458">
        <v>0</v>
      </c>
      <c r="J39" s="458">
        <v>0</v>
      </c>
      <c r="K39" s="458">
        <v>0</v>
      </c>
      <c r="L39" s="458">
        <v>0</v>
      </c>
      <c r="M39" s="458">
        <v>0</v>
      </c>
      <c r="N39" s="488">
        <f>SUM(I39:M39)</f>
        <v>0</v>
      </c>
      <c r="O39" s="674"/>
      <c r="Q39" s="1" t="str">
        <f>IF(AND(N39='7) Year 1 Cash Flow'!U40,'8) 5 YR Budget &amp; Cash Flow Adj'!I39='7) Year 1 Cash Flow'!U40),"OK",IF('7) Year 1 Cash Flow'!U40='8) 5 YR Budget &amp; Cash Flow Adj'!I39,"Tab 7 is Different by "&amp;TEXT(ABS('7) Year 1 Cash Flow'!U40-N39),"#,###.00"),IF(N39='8) 5 YR Budget &amp; Cash Flow Adj'!I39,"Tab 8 is Different by "&amp;TEXT(ABS('8) 5 YR Budget &amp; Cash Flow Adj'!I39-'7) Year 1 Cash Flow'!U40),"#,###.00"),"Tab 9 is Different by "&amp;TEXT(ABS('7) Year 1 Cash Flow'!U40-'8) 5 YR Budget &amp; Cash Flow Adj'!I39),"#,###.00"))))</f>
        <v>OK</v>
      </c>
    </row>
    <row r="40" spans="1:17" s="220" customFormat="1" ht="18">
      <c r="A40" s="322"/>
      <c r="B40" s="457"/>
      <c r="C40" s="134"/>
      <c r="D40" s="262" t="s">
        <v>30</v>
      </c>
      <c r="F40" s="172"/>
      <c r="G40" s="172"/>
      <c r="H40" s="247"/>
      <c r="I40" s="459">
        <v>0</v>
      </c>
      <c r="J40" s="459">
        <v>0</v>
      </c>
      <c r="K40" s="459">
        <v>0</v>
      </c>
      <c r="L40" s="459">
        <v>0</v>
      </c>
      <c r="M40" s="459">
        <v>0</v>
      </c>
      <c r="N40" s="489">
        <f t="shared" si="6"/>
        <v>0</v>
      </c>
      <c r="O40" s="674"/>
      <c r="Q40" s="1" t="str">
        <f>IF(AND(N40='7) Year 1 Cash Flow'!U41,'8) 5 YR Budget &amp; Cash Flow Adj'!I40='7) Year 1 Cash Flow'!U41),"OK",IF('7) Year 1 Cash Flow'!U41='8) 5 YR Budget &amp; Cash Flow Adj'!I40,"Tab 7 is Different by "&amp;TEXT(ABS('7) Year 1 Cash Flow'!U41-N40),"#,###.00"),IF(N40='8) 5 YR Budget &amp; Cash Flow Adj'!I40,"Tab 8 is Different by "&amp;TEXT(ABS('8) 5 YR Budget &amp; Cash Flow Adj'!I40-'7) Year 1 Cash Flow'!U41),"#,###.00"),"Tab 9 is Different by "&amp;TEXT(ABS('7) Year 1 Cash Flow'!U41-'8) 5 YR Budget &amp; Cash Flow Adj'!I40),"#,###.00"))))</f>
        <v>OK</v>
      </c>
    </row>
    <row r="41" spans="1:17" s="220" customFormat="1">
      <c r="A41" s="322"/>
      <c r="B41" s="457"/>
      <c r="C41" s="134" t="s">
        <v>31</v>
      </c>
      <c r="D41" s="249"/>
      <c r="F41" s="172"/>
      <c r="G41" s="172"/>
      <c r="H41" s="247"/>
      <c r="I41" s="447">
        <f t="shared" ref="I41:N41" si="7">SUM(I33:I40)</f>
        <v>0</v>
      </c>
      <c r="J41" s="447">
        <f t="shared" si="7"/>
        <v>0</v>
      </c>
      <c r="K41" s="447">
        <f t="shared" si="7"/>
        <v>0</v>
      </c>
      <c r="L41" s="447">
        <f t="shared" si="7"/>
        <v>0</v>
      </c>
      <c r="M41" s="327">
        <f t="shared" si="7"/>
        <v>0</v>
      </c>
      <c r="N41" s="488">
        <f t="shared" si="7"/>
        <v>0</v>
      </c>
      <c r="O41" s="674"/>
      <c r="Q41" s="1" t="str">
        <f>IF(AND(N41='7) Year 1 Cash Flow'!U42,'8) 5 YR Budget &amp; Cash Flow Adj'!I41='7) Year 1 Cash Flow'!U42),"OK",IF('7) Year 1 Cash Flow'!U42='8) 5 YR Budget &amp; Cash Flow Adj'!I41,"Tab 7 is Different by "&amp;TEXT(ABS('7) Year 1 Cash Flow'!U42-N41),"#,###.00"),IF(N41='8) 5 YR Budget &amp; Cash Flow Adj'!I41,"Tab 8 is Different by "&amp;TEXT(ABS('8) 5 YR Budget &amp; Cash Flow Adj'!I41-'7) Year 1 Cash Flow'!U42),"#,###.00"),"Tab 9 is Different by "&amp;TEXT(ABS('7) Year 1 Cash Flow'!U42-'8) 5 YR Budget &amp; Cash Flow Adj'!I41),"#,###.00"))))</f>
        <v>OK</v>
      </c>
    </row>
    <row r="42" spans="1:17" s="220" customFormat="1" ht="7.5" customHeight="1">
      <c r="A42" s="322"/>
      <c r="B42" s="457"/>
      <c r="C42" s="134"/>
      <c r="D42" s="134"/>
      <c r="E42" s="141"/>
      <c r="F42" s="136"/>
      <c r="G42" s="136"/>
      <c r="H42" s="247"/>
      <c r="I42" s="265"/>
      <c r="J42" s="265"/>
      <c r="K42" s="265"/>
      <c r="L42" s="265"/>
      <c r="M42" s="265"/>
      <c r="N42" s="491"/>
      <c r="O42" s="471"/>
      <c r="Q42" s="1"/>
    </row>
    <row r="43" spans="1:17" s="220" customFormat="1">
      <c r="A43" s="322"/>
      <c r="B43" s="456"/>
      <c r="C43" s="246" t="s">
        <v>32</v>
      </c>
      <c r="D43" s="246"/>
      <c r="E43" s="141"/>
      <c r="F43" s="136"/>
      <c r="G43" s="136"/>
      <c r="H43" s="247"/>
      <c r="I43" s="250"/>
      <c r="J43" s="250"/>
      <c r="K43" s="250"/>
      <c r="L43" s="247"/>
      <c r="M43" s="247"/>
      <c r="N43" s="684"/>
      <c r="O43" s="471"/>
      <c r="Q43" s="1"/>
    </row>
    <row r="44" spans="1:17" s="220" customFormat="1">
      <c r="A44" s="322"/>
      <c r="B44" s="457"/>
      <c r="C44" s="134"/>
      <c r="D44" s="249" t="s">
        <v>33</v>
      </c>
      <c r="F44" s="172"/>
      <c r="G44" s="172"/>
      <c r="H44" s="247"/>
      <c r="I44" s="458">
        <v>0</v>
      </c>
      <c r="J44" s="458">
        <v>0</v>
      </c>
      <c r="K44" s="458">
        <v>0</v>
      </c>
      <c r="L44" s="323"/>
      <c r="M44" s="324"/>
      <c r="N44" s="488">
        <f>SUM(I44:M44)</f>
        <v>0</v>
      </c>
      <c r="O44" s="674"/>
      <c r="Q44" s="1" t="str">
        <f>IF(AND(N44='7) Year 1 Cash Flow'!U45,'8) 5 YR Budget &amp; Cash Flow Adj'!I44='7) Year 1 Cash Flow'!U45),"OK",IF('7) Year 1 Cash Flow'!U45='8) 5 YR Budget &amp; Cash Flow Adj'!I44,"Tab 7 is Different by "&amp;TEXT(ABS('7) Year 1 Cash Flow'!U45-N44),"#,###.00"),IF(N44='8) 5 YR Budget &amp; Cash Flow Adj'!I44,"Tab 8 is Different by "&amp;TEXT(ABS('8) 5 YR Budget &amp; Cash Flow Adj'!I44-'7) Year 1 Cash Flow'!U45),"#,###.00"),"Tab 9 is Different by "&amp;TEXT(ABS('7) Year 1 Cash Flow'!U45-'8) 5 YR Budget &amp; Cash Flow Adj'!I44),"#,###.00"))))</f>
        <v>OK</v>
      </c>
    </row>
    <row r="45" spans="1:17" s="220" customFormat="1">
      <c r="A45" s="322"/>
      <c r="B45" s="457"/>
      <c r="C45" s="134"/>
      <c r="D45" s="249" t="s">
        <v>34</v>
      </c>
      <c r="F45" s="172"/>
      <c r="G45" s="172"/>
      <c r="H45" s="247"/>
      <c r="I45" s="458">
        <v>0</v>
      </c>
      <c r="J45" s="458">
        <v>0</v>
      </c>
      <c r="K45" s="458">
        <v>0</v>
      </c>
      <c r="L45" s="323"/>
      <c r="M45" s="324"/>
      <c r="N45" s="488">
        <f>SUM(I45:M45)</f>
        <v>0</v>
      </c>
      <c r="O45" s="674"/>
      <c r="Q45" s="1" t="str">
        <f>IF(AND(N45='7) Year 1 Cash Flow'!U46,'8) 5 YR Budget &amp; Cash Flow Adj'!I45='7) Year 1 Cash Flow'!U46),"OK",IF('7) Year 1 Cash Flow'!U46='8) 5 YR Budget &amp; Cash Flow Adj'!I45,"Tab 7 is Different by "&amp;TEXT(ABS('7) Year 1 Cash Flow'!U46-N45),"#,###.00"),IF(N45='8) 5 YR Budget &amp; Cash Flow Adj'!I45,"Tab 8 is Different by "&amp;TEXT(ABS('8) 5 YR Budget &amp; Cash Flow Adj'!I45-'7) Year 1 Cash Flow'!U46),"#,###.00"),"Tab 9 is Different by "&amp;TEXT(ABS('7) Year 1 Cash Flow'!U46-'8) 5 YR Budget &amp; Cash Flow Adj'!I45),"#,###.00"))))</f>
        <v>OK</v>
      </c>
    </row>
    <row r="46" spans="1:17" s="220" customFormat="1">
      <c r="A46" s="322"/>
      <c r="B46" s="457"/>
      <c r="C46" s="134"/>
      <c r="D46" s="249" t="s">
        <v>35</v>
      </c>
      <c r="F46" s="172"/>
      <c r="G46" s="172"/>
      <c r="H46" s="247"/>
      <c r="I46" s="458">
        <v>0</v>
      </c>
      <c r="J46" s="458">
        <v>0</v>
      </c>
      <c r="K46" s="458">
        <v>0</v>
      </c>
      <c r="L46" s="323"/>
      <c r="M46" s="324"/>
      <c r="N46" s="488">
        <f>SUM(I46:M46)</f>
        <v>0</v>
      </c>
      <c r="O46" s="674"/>
      <c r="Q46" s="1" t="str">
        <f>IF(AND(N46='7) Year 1 Cash Flow'!U47,'8) 5 YR Budget &amp; Cash Flow Adj'!I46='7) Year 1 Cash Flow'!U47),"OK",IF('7) Year 1 Cash Flow'!U47='8) 5 YR Budget &amp; Cash Flow Adj'!I46,"Tab 7 is Different by "&amp;TEXT(ABS('7) Year 1 Cash Flow'!U47-N46),"#,###.00"),IF(N46='8) 5 YR Budget &amp; Cash Flow Adj'!I46,"Tab 8 is Different by "&amp;TEXT(ABS('8) 5 YR Budget &amp; Cash Flow Adj'!I46-'7) Year 1 Cash Flow'!U47),"#,###.00"),"Tab 9 is Different by "&amp;TEXT(ABS('7) Year 1 Cash Flow'!U47-'8) 5 YR Budget &amp; Cash Flow Adj'!I46),"#,###.00"))))</f>
        <v>OK</v>
      </c>
    </row>
    <row r="47" spans="1:17" s="220" customFormat="1">
      <c r="A47" s="322"/>
      <c r="B47" s="457"/>
      <c r="C47" s="134"/>
      <c r="D47" s="249" t="s">
        <v>36</v>
      </c>
      <c r="F47" s="172"/>
      <c r="G47" s="172"/>
      <c r="H47" s="247"/>
      <c r="I47" s="458">
        <v>0</v>
      </c>
      <c r="J47" s="458">
        <v>0</v>
      </c>
      <c r="K47" s="458">
        <v>0</v>
      </c>
      <c r="L47" s="323"/>
      <c r="M47" s="324"/>
      <c r="N47" s="488">
        <f>SUM(I47:M47)</f>
        <v>0</v>
      </c>
      <c r="O47" s="674"/>
      <c r="Q47" s="1" t="str">
        <f>IF(AND(N47='7) Year 1 Cash Flow'!U48,'8) 5 YR Budget &amp; Cash Flow Adj'!I47='7) Year 1 Cash Flow'!U48),"OK",IF('7) Year 1 Cash Flow'!U48='8) 5 YR Budget &amp; Cash Flow Adj'!I47,"Tab 7 is Different by "&amp;TEXT(ABS('7) Year 1 Cash Flow'!U48-N47),"#,###.00"),IF(N47='8) 5 YR Budget &amp; Cash Flow Adj'!I47,"Tab 8 is Different by "&amp;TEXT(ABS('8) 5 YR Budget &amp; Cash Flow Adj'!I47-'7) Year 1 Cash Flow'!U48),"#,###.00"),"Tab 9 is Different by "&amp;TEXT(ABS('7) Year 1 Cash Flow'!U48-'8) 5 YR Budget &amp; Cash Flow Adj'!I47),"#,###.00"))))</f>
        <v>OK</v>
      </c>
    </row>
    <row r="48" spans="1:17" s="220" customFormat="1">
      <c r="A48" s="322"/>
      <c r="B48" s="457"/>
      <c r="C48" s="134"/>
      <c r="D48" s="246" t="s">
        <v>27</v>
      </c>
      <c r="F48" s="172"/>
      <c r="G48" s="172"/>
      <c r="H48" s="247"/>
      <c r="I48" s="260"/>
      <c r="J48" s="260"/>
      <c r="K48" s="260"/>
      <c r="L48" s="250"/>
      <c r="M48" s="250"/>
      <c r="N48" s="488"/>
      <c r="O48" s="471"/>
      <c r="Q48" s="1"/>
    </row>
    <row r="49" spans="1:17" s="220" customFormat="1">
      <c r="A49" s="322"/>
      <c r="B49" s="457"/>
      <c r="C49" s="134"/>
      <c r="D49" s="262" t="s">
        <v>37</v>
      </c>
      <c r="F49" s="171"/>
      <c r="G49" s="171"/>
      <c r="H49" s="247"/>
      <c r="I49" s="458">
        <v>0</v>
      </c>
      <c r="J49" s="458">
        <v>0</v>
      </c>
      <c r="K49" s="458">
        <v>0</v>
      </c>
      <c r="L49" s="458">
        <v>0</v>
      </c>
      <c r="M49" s="458">
        <v>0</v>
      </c>
      <c r="N49" s="488">
        <f>SUM(I49:M49)</f>
        <v>0</v>
      </c>
      <c r="O49" s="674"/>
      <c r="Q49" s="1" t="str">
        <f>IF(AND(N49='7) Year 1 Cash Flow'!U50,'8) 5 YR Budget &amp; Cash Flow Adj'!I49='7) Year 1 Cash Flow'!U50),"OK",IF('7) Year 1 Cash Flow'!U50='8) 5 YR Budget &amp; Cash Flow Adj'!I49,"Tab 7 is Different by "&amp;TEXT(ABS('7) Year 1 Cash Flow'!U50-N49),"#,###.00"),IF(N49='8) 5 YR Budget &amp; Cash Flow Adj'!I49,"Tab 8 is Different by "&amp;TEXT(ABS('8) 5 YR Budget &amp; Cash Flow Adj'!I49-'7) Year 1 Cash Flow'!U50),"#,###.00"),"Tab 9 is Different by "&amp;TEXT(ABS('7) Year 1 Cash Flow'!U50-'8) 5 YR Budget &amp; Cash Flow Adj'!I49),"#,###.00"))))</f>
        <v>OK</v>
      </c>
    </row>
    <row r="50" spans="1:17" s="220" customFormat="1">
      <c r="A50" s="322"/>
      <c r="B50" s="457"/>
      <c r="C50" s="134"/>
      <c r="D50" s="262" t="s">
        <v>30</v>
      </c>
      <c r="F50" s="171"/>
      <c r="G50" s="171"/>
      <c r="H50" s="247"/>
      <c r="I50" s="458">
        <v>0</v>
      </c>
      <c r="J50" s="458">
        <v>0</v>
      </c>
      <c r="K50" s="458">
        <v>0</v>
      </c>
      <c r="L50" s="458">
        <v>0</v>
      </c>
      <c r="M50" s="458">
        <v>0</v>
      </c>
      <c r="N50" s="488">
        <f>SUM(I50:M50)</f>
        <v>0</v>
      </c>
      <c r="O50" s="674"/>
      <c r="Q50" s="1" t="str">
        <f>IF(AND(N50='7) Year 1 Cash Flow'!U51,'8) 5 YR Budget &amp; Cash Flow Adj'!I50='7) Year 1 Cash Flow'!U51),"OK",IF('7) Year 1 Cash Flow'!U51='8) 5 YR Budget &amp; Cash Flow Adj'!I50,"Tab 7 is Different by "&amp;TEXT(ABS('7) Year 1 Cash Flow'!U51-N50),"#,###.00"),IF(N50='8) 5 YR Budget &amp; Cash Flow Adj'!I50,"Tab 8 is Different by "&amp;TEXT(ABS('8) 5 YR Budget &amp; Cash Flow Adj'!I50-'7) Year 1 Cash Flow'!U51),"#,###.00"),"Tab 9 is Different by "&amp;TEXT(ABS('7) Year 1 Cash Flow'!U51-'8) 5 YR Budget &amp; Cash Flow Adj'!I50),"#,###.00"))))</f>
        <v>OK</v>
      </c>
    </row>
    <row r="51" spans="1:17" s="220" customFormat="1" ht="18">
      <c r="A51" s="322"/>
      <c r="B51" s="457"/>
      <c r="C51" s="134"/>
      <c r="D51" s="262" t="s">
        <v>38</v>
      </c>
      <c r="F51" s="172"/>
      <c r="G51" s="172"/>
      <c r="H51" s="247"/>
      <c r="I51" s="459">
        <v>0</v>
      </c>
      <c r="J51" s="459">
        <v>0</v>
      </c>
      <c r="K51" s="459">
        <v>0</v>
      </c>
      <c r="L51" s="459">
        <v>0</v>
      </c>
      <c r="M51" s="459">
        <v>0</v>
      </c>
      <c r="N51" s="488">
        <f>SUM(I51:M51)</f>
        <v>0</v>
      </c>
      <c r="O51" s="674"/>
      <c r="Q51" s="1" t="str">
        <f>IF(AND(N51='7) Year 1 Cash Flow'!U52,'8) 5 YR Budget &amp; Cash Flow Adj'!I51='7) Year 1 Cash Flow'!U52),"OK",IF('7) Year 1 Cash Flow'!U52='8) 5 YR Budget &amp; Cash Flow Adj'!I51,"Tab 7 is Different by "&amp;TEXT(ABS('7) Year 1 Cash Flow'!U52-N51),"#,###.00"),IF(N51='8) 5 YR Budget &amp; Cash Flow Adj'!I51,"Tab 8 is Different by "&amp;TEXT(ABS('8) 5 YR Budget &amp; Cash Flow Adj'!I51-'7) Year 1 Cash Flow'!U52),"#,###.00"),"Tab 9 is Different by "&amp;TEXT(ABS('7) Year 1 Cash Flow'!U52-'8) 5 YR Budget &amp; Cash Flow Adj'!I51),"#,###.00"))))</f>
        <v>OK</v>
      </c>
    </row>
    <row r="52" spans="1:17" s="220" customFormat="1">
      <c r="A52" s="322"/>
      <c r="B52" s="457"/>
      <c r="C52" s="134" t="s">
        <v>39</v>
      </c>
      <c r="D52" s="249"/>
      <c r="F52" s="172"/>
      <c r="G52" s="172"/>
      <c r="H52" s="247"/>
      <c r="I52" s="447">
        <f>SUM(I44:I51)</f>
        <v>0</v>
      </c>
      <c r="J52" s="447">
        <f>SUM(J44:J51)</f>
        <v>0</v>
      </c>
      <c r="K52" s="447">
        <f>SUM(K44:K51)</f>
        <v>0</v>
      </c>
      <c r="L52" s="447">
        <f>SUM(L49:L51)</f>
        <v>0</v>
      </c>
      <c r="M52" s="447">
        <f>SUM(M49:M51)</f>
        <v>0</v>
      </c>
      <c r="N52" s="447">
        <f>SUM(N44:N51)</f>
        <v>0</v>
      </c>
      <c r="O52" s="674"/>
      <c r="Q52" s="1" t="str">
        <f>IF(AND(N52='7) Year 1 Cash Flow'!U53,'8) 5 YR Budget &amp; Cash Flow Adj'!I52='7) Year 1 Cash Flow'!U53),"OK",IF('7) Year 1 Cash Flow'!U53='8) 5 YR Budget &amp; Cash Flow Adj'!I52,"Tab 7 is Different by "&amp;TEXT(ABS('7) Year 1 Cash Flow'!U53-N52),"#,###.00"),IF(N52='8) 5 YR Budget &amp; Cash Flow Adj'!I52,"Tab 8 is Different by "&amp;TEXT(ABS('8) 5 YR Budget &amp; Cash Flow Adj'!I52-'7) Year 1 Cash Flow'!U53),"#,###.00"),"Tab 9 is Different by "&amp;TEXT(ABS('7) Year 1 Cash Flow'!U53-'8) 5 YR Budget &amp; Cash Flow Adj'!I52),"#,###.00"))))</f>
        <v>OK</v>
      </c>
    </row>
    <row r="53" spans="1:17" s="220" customFormat="1" ht="7.5" customHeight="1">
      <c r="A53" s="322"/>
      <c r="B53" s="457"/>
      <c r="C53" s="134"/>
      <c r="D53" s="134"/>
      <c r="E53" s="141"/>
      <c r="F53" s="136"/>
      <c r="G53" s="136"/>
      <c r="H53" s="247"/>
      <c r="I53" s="265"/>
      <c r="J53" s="265"/>
      <c r="K53" s="265"/>
      <c r="L53" s="265"/>
      <c r="M53" s="265"/>
      <c r="N53" s="491"/>
      <c r="O53" s="471"/>
      <c r="Q53" s="1"/>
    </row>
    <row r="54" spans="1:17" s="220" customFormat="1" ht="12" customHeight="1">
      <c r="A54" s="322"/>
      <c r="B54" s="456"/>
      <c r="C54" s="246" t="s">
        <v>40</v>
      </c>
      <c r="D54" s="246"/>
      <c r="E54" s="141"/>
      <c r="F54" s="136"/>
      <c r="G54" s="136"/>
      <c r="H54" s="247"/>
      <c r="I54" s="250"/>
      <c r="J54" s="250"/>
      <c r="K54" s="250"/>
      <c r="L54" s="250"/>
      <c r="M54" s="250"/>
      <c r="N54" s="684"/>
      <c r="O54" s="471"/>
      <c r="Q54" s="1"/>
    </row>
    <row r="55" spans="1:17" s="220" customFormat="1">
      <c r="A55" s="322"/>
      <c r="B55" s="457"/>
      <c r="C55" s="134"/>
      <c r="D55" s="249" t="s">
        <v>41</v>
      </c>
      <c r="F55" s="172"/>
      <c r="G55" s="172"/>
      <c r="H55" s="247"/>
      <c r="I55" s="458">
        <v>0</v>
      </c>
      <c r="J55" s="458">
        <v>0</v>
      </c>
      <c r="K55" s="458">
        <v>0</v>
      </c>
      <c r="L55" s="458">
        <v>0</v>
      </c>
      <c r="M55" s="458">
        <v>0</v>
      </c>
      <c r="N55" s="488">
        <f t="shared" ref="N55:N62" si="8">SUM(I55:M55)</f>
        <v>0</v>
      </c>
      <c r="O55" s="674"/>
      <c r="Q55" s="1" t="str">
        <f>IF(AND(N55='7) Year 1 Cash Flow'!U56,'8) 5 YR Budget &amp; Cash Flow Adj'!I55='7) Year 1 Cash Flow'!U56),"OK",IF('7) Year 1 Cash Flow'!U56='8) 5 YR Budget &amp; Cash Flow Adj'!I55,"Tab 7 is Different by "&amp;TEXT(ABS('7) Year 1 Cash Flow'!U56-N55),"#,###.00"),IF(N55='8) 5 YR Budget &amp; Cash Flow Adj'!I55,"Tab 8 is Different by "&amp;TEXT(ABS('8) 5 YR Budget &amp; Cash Flow Adj'!I55-'7) Year 1 Cash Flow'!U56),"#,###.00"),"Tab 9 is Different by "&amp;TEXT(ABS('7) Year 1 Cash Flow'!U56-'8) 5 YR Budget &amp; Cash Flow Adj'!I55),"#,###.00"))))</f>
        <v>OK</v>
      </c>
    </row>
    <row r="56" spans="1:17" s="220" customFormat="1">
      <c r="A56" s="322"/>
      <c r="B56" s="457"/>
      <c r="C56" s="134"/>
      <c r="D56" s="249" t="s">
        <v>42</v>
      </c>
      <c r="F56" s="172"/>
      <c r="G56" s="172"/>
      <c r="H56" s="247"/>
      <c r="I56" s="458">
        <v>0</v>
      </c>
      <c r="J56" s="458">
        <v>0</v>
      </c>
      <c r="K56" s="458">
        <v>0</v>
      </c>
      <c r="L56" s="458">
        <v>0</v>
      </c>
      <c r="M56" s="458">
        <v>0</v>
      </c>
      <c r="N56" s="488">
        <f t="shared" si="8"/>
        <v>0</v>
      </c>
      <c r="O56" s="674"/>
      <c r="Q56" s="1" t="str">
        <f>IF(AND(N56='7) Year 1 Cash Flow'!U57,'8) 5 YR Budget &amp; Cash Flow Adj'!I56='7) Year 1 Cash Flow'!U57),"OK",IF('7) Year 1 Cash Flow'!U57='8) 5 YR Budget &amp; Cash Flow Adj'!I56,"Tab 7 is Different by "&amp;TEXT(ABS('7) Year 1 Cash Flow'!U57-N56),"#,###.00"),IF(N56='8) 5 YR Budget &amp; Cash Flow Adj'!I56,"Tab 8 is Different by "&amp;TEXT(ABS('8) 5 YR Budget &amp; Cash Flow Adj'!I56-'7) Year 1 Cash Flow'!U57),"#,###.00"),"Tab 9 is Different by "&amp;TEXT(ABS('7) Year 1 Cash Flow'!U57-'8) 5 YR Budget &amp; Cash Flow Adj'!I56),"#,###.00"))))</f>
        <v>OK</v>
      </c>
    </row>
    <row r="57" spans="1:17" s="220" customFormat="1">
      <c r="A57" s="322"/>
      <c r="B57" s="457"/>
      <c r="C57" s="134"/>
      <c r="D57" s="249" t="s">
        <v>43</v>
      </c>
      <c r="F57" s="172"/>
      <c r="G57" s="172"/>
      <c r="H57" s="247"/>
      <c r="I57" s="458">
        <v>0</v>
      </c>
      <c r="J57" s="458">
        <v>0</v>
      </c>
      <c r="K57" s="458">
        <v>0</v>
      </c>
      <c r="L57" s="458">
        <v>0</v>
      </c>
      <c r="M57" s="458">
        <v>0</v>
      </c>
      <c r="N57" s="488">
        <f t="shared" si="8"/>
        <v>0</v>
      </c>
      <c r="O57" s="674"/>
      <c r="Q57" s="1" t="str">
        <f>IF(AND(N57='7) Year 1 Cash Flow'!U58,'8) 5 YR Budget &amp; Cash Flow Adj'!I57='7) Year 1 Cash Flow'!U58),"OK",IF('7) Year 1 Cash Flow'!U58='8) 5 YR Budget &amp; Cash Flow Adj'!I57,"Tab 7 is Different by "&amp;TEXT(ABS('7) Year 1 Cash Flow'!U58-N57),"#,###.00"),IF(N57='8) 5 YR Budget &amp; Cash Flow Adj'!I57,"Tab 8 is Different by "&amp;TEXT(ABS('8) 5 YR Budget &amp; Cash Flow Adj'!I57-'7) Year 1 Cash Flow'!U58),"#,###.00"),"Tab 9 is Different by "&amp;TEXT(ABS('7) Year 1 Cash Flow'!U58-'8) 5 YR Budget &amp; Cash Flow Adj'!I57),"#,###.00"))))</f>
        <v>OK</v>
      </c>
    </row>
    <row r="58" spans="1:17" s="220" customFormat="1">
      <c r="A58" s="322"/>
      <c r="B58" s="457"/>
      <c r="C58" s="134"/>
      <c r="D58" s="249" t="s">
        <v>44</v>
      </c>
      <c r="F58" s="172"/>
      <c r="G58" s="172"/>
      <c r="H58" s="247"/>
      <c r="I58" s="458">
        <v>0</v>
      </c>
      <c r="J58" s="458">
        <v>0</v>
      </c>
      <c r="K58" s="458">
        <v>0</v>
      </c>
      <c r="L58" s="458">
        <v>0</v>
      </c>
      <c r="M58" s="458">
        <v>0</v>
      </c>
      <c r="N58" s="488">
        <f t="shared" si="8"/>
        <v>0</v>
      </c>
      <c r="O58" s="674"/>
      <c r="Q58" s="1" t="str">
        <f>IF(AND(N58='7) Year 1 Cash Flow'!U59,'8) 5 YR Budget &amp; Cash Flow Adj'!I58='7) Year 1 Cash Flow'!U59),"OK",IF('7) Year 1 Cash Flow'!U59='8) 5 YR Budget &amp; Cash Flow Adj'!I58,"Tab 7 is Different by "&amp;TEXT(ABS('7) Year 1 Cash Flow'!U59-N58),"#,###.00"),IF(N58='8) 5 YR Budget &amp; Cash Flow Adj'!I58,"Tab 8 is Different by "&amp;TEXT(ABS('8) 5 YR Budget &amp; Cash Flow Adj'!I58-'7) Year 1 Cash Flow'!U59),"#,###.00"),"Tab 9 is Different by "&amp;TEXT(ABS('7) Year 1 Cash Flow'!U59-'8) 5 YR Budget &amp; Cash Flow Adj'!I58),"#,###.00"))))</f>
        <v>OK</v>
      </c>
    </row>
    <row r="59" spans="1:17" s="220" customFormat="1">
      <c r="A59" s="322"/>
      <c r="B59" s="457"/>
      <c r="C59" s="134"/>
      <c r="D59" s="249" t="s">
        <v>45</v>
      </c>
      <c r="F59" s="172"/>
      <c r="G59" s="172"/>
      <c r="H59" s="247"/>
      <c r="I59" s="458">
        <v>0</v>
      </c>
      <c r="J59" s="458">
        <v>0</v>
      </c>
      <c r="K59" s="458">
        <v>0</v>
      </c>
      <c r="L59" s="458">
        <v>0</v>
      </c>
      <c r="M59" s="458">
        <v>0</v>
      </c>
      <c r="N59" s="488">
        <f t="shared" si="8"/>
        <v>0</v>
      </c>
      <c r="O59" s="674"/>
      <c r="Q59" s="1" t="str">
        <f>IF(AND(N59='7) Year 1 Cash Flow'!U60,'8) 5 YR Budget &amp; Cash Flow Adj'!I59='7) Year 1 Cash Flow'!U60),"OK",IF('7) Year 1 Cash Flow'!U60='8) 5 YR Budget &amp; Cash Flow Adj'!I59,"Tab 7 is Different by "&amp;TEXT(ABS('7) Year 1 Cash Flow'!U60-N59),"#,###.00"),IF(N59='8) 5 YR Budget &amp; Cash Flow Adj'!I59,"Tab 8 is Different by "&amp;TEXT(ABS('8) 5 YR Budget &amp; Cash Flow Adj'!I59-'7) Year 1 Cash Flow'!U60),"#,###.00"),"Tab 9 is Different by "&amp;TEXT(ABS('7) Year 1 Cash Flow'!U60-'8) 5 YR Budget &amp; Cash Flow Adj'!I59),"#,###.00"))))</f>
        <v>OK</v>
      </c>
    </row>
    <row r="60" spans="1:17" s="220" customFormat="1">
      <c r="A60" s="322"/>
      <c r="B60" s="457"/>
      <c r="C60" s="134"/>
      <c r="D60" s="249" t="s">
        <v>46</v>
      </c>
      <c r="F60" s="172"/>
      <c r="G60" s="172"/>
      <c r="H60" s="247"/>
      <c r="I60" s="458">
        <v>0</v>
      </c>
      <c r="J60" s="458">
        <v>0</v>
      </c>
      <c r="K60" s="458">
        <v>0</v>
      </c>
      <c r="L60" s="458">
        <v>0</v>
      </c>
      <c r="M60" s="458">
        <v>0</v>
      </c>
      <c r="N60" s="488">
        <f t="shared" si="8"/>
        <v>0</v>
      </c>
      <c r="O60" s="674"/>
      <c r="Q60" s="1" t="str">
        <f>IF(AND(N60='7) Year 1 Cash Flow'!U61,'8) 5 YR Budget &amp; Cash Flow Adj'!I60='7) Year 1 Cash Flow'!U61),"OK",IF('7) Year 1 Cash Flow'!U61='8) 5 YR Budget &amp; Cash Flow Adj'!I60,"Tab 7 is Different by "&amp;TEXT(ABS('7) Year 1 Cash Flow'!U61-N60),"#,###.00"),IF(N60='8) 5 YR Budget &amp; Cash Flow Adj'!I60,"Tab 8 is Different by "&amp;TEXT(ABS('8) 5 YR Budget &amp; Cash Flow Adj'!I60-'7) Year 1 Cash Flow'!U61),"#,###.00"),"Tab 9 is Different by "&amp;TEXT(ABS('7) Year 1 Cash Flow'!U61-'8) 5 YR Budget &amp; Cash Flow Adj'!I60),"#,###.00"))))</f>
        <v>OK</v>
      </c>
    </row>
    <row r="61" spans="1:17" s="220" customFormat="1">
      <c r="A61" s="322"/>
      <c r="B61" s="457"/>
      <c r="C61" s="134"/>
      <c r="D61" s="249" t="s">
        <v>47</v>
      </c>
      <c r="F61" s="172"/>
      <c r="G61" s="172"/>
      <c r="H61" s="247"/>
      <c r="I61" s="458">
        <v>0</v>
      </c>
      <c r="J61" s="458">
        <v>0</v>
      </c>
      <c r="K61" s="458">
        <v>0</v>
      </c>
      <c r="L61" s="458">
        <v>0</v>
      </c>
      <c r="M61" s="458">
        <v>0</v>
      </c>
      <c r="N61" s="488">
        <f>SUM(I61:M61)</f>
        <v>0</v>
      </c>
      <c r="O61" s="674"/>
      <c r="Q61" s="1" t="str">
        <f>IF(AND(N61='7) Year 1 Cash Flow'!U62,'8) 5 YR Budget &amp; Cash Flow Adj'!I61='7) Year 1 Cash Flow'!U62),"OK",IF('7) Year 1 Cash Flow'!U62='8) 5 YR Budget &amp; Cash Flow Adj'!I61,"Tab 7 is Different by "&amp;TEXT(ABS('7) Year 1 Cash Flow'!U62-N61),"#,###.00"),IF(N61='8) 5 YR Budget &amp; Cash Flow Adj'!I61,"Tab 8 is Different by "&amp;TEXT(ABS('8) 5 YR Budget &amp; Cash Flow Adj'!I61-'7) Year 1 Cash Flow'!U62),"#,###.00"),"Tab 9 is Different by "&amp;TEXT(ABS('7) Year 1 Cash Flow'!U62-'8) 5 YR Budget &amp; Cash Flow Adj'!I61),"#,###.00"))))</f>
        <v>OK</v>
      </c>
    </row>
    <row r="62" spans="1:17" s="220" customFormat="1" ht="18">
      <c r="A62" s="322"/>
      <c r="B62" s="457"/>
      <c r="C62" s="134"/>
      <c r="D62" s="249" t="s">
        <v>48</v>
      </c>
      <c r="F62" s="172"/>
      <c r="G62" s="172"/>
      <c r="H62" s="247"/>
      <c r="I62" s="459">
        <v>0</v>
      </c>
      <c r="J62" s="459">
        <v>0</v>
      </c>
      <c r="K62" s="459">
        <v>0</v>
      </c>
      <c r="L62" s="459">
        <v>0</v>
      </c>
      <c r="M62" s="459">
        <v>0</v>
      </c>
      <c r="N62" s="489">
        <f t="shared" si="8"/>
        <v>0</v>
      </c>
      <c r="O62" s="674"/>
      <c r="Q62" s="1" t="str">
        <f>IF(AND(N62='7) Year 1 Cash Flow'!U63,'8) 5 YR Budget &amp; Cash Flow Adj'!I62='7) Year 1 Cash Flow'!U63),"OK",IF('7) Year 1 Cash Flow'!U63='8) 5 YR Budget &amp; Cash Flow Adj'!I62,"Tab 7 is Different by "&amp;TEXT(ABS('7) Year 1 Cash Flow'!U63-N62),"#,###.00"),IF(N62='8) 5 YR Budget &amp; Cash Flow Adj'!I62,"Tab 8 is Different by "&amp;TEXT(ABS('8) 5 YR Budget &amp; Cash Flow Adj'!I62-'7) Year 1 Cash Flow'!U63),"#,###.00"),"Tab 9 is Different by "&amp;TEXT(ABS('7) Year 1 Cash Flow'!U63-'8) 5 YR Budget &amp; Cash Flow Adj'!I62),"#,###.00"))))</f>
        <v>OK</v>
      </c>
    </row>
    <row r="63" spans="1:17" s="220" customFormat="1">
      <c r="A63" s="322"/>
      <c r="B63" s="457"/>
      <c r="C63" s="134" t="s">
        <v>49</v>
      </c>
      <c r="D63" s="249"/>
      <c r="F63" s="172"/>
      <c r="G63" s="172"/>
      <c r="H63" s="247"/>
      <c r="I63" s="447">
        <f t="shared" ref="I63:N63" si="9">SUM(I55:I62)</f>
        <v>0</v>
      </c>
      <c r="J63" s="447">
        <f t="shared" si="9"/>
        <v>0</v>
      </c>
      <c r="K63" s="447">
        <f t="shared" si="9"/>
        <v>0</v>
      </c>
      <c r="L63" s="447">
        <f t="shared" si="9"/>
        <v>0</v>
      </c>
      <c r="M63" s="327">
        <f t="shared" si="9"/>
        <v>0</v>
      </c>
      <c r="N63" s="488">
        <f t="shared" si="9"/>
        <v>0</v>
      </c>
      <c r="O63" s="674"/>
      <c r="Q63" s="1" t="str">
        <f>IF(AND(N63='7) Year 1 Cash Flow'!U64,'8) 5 YR Budget &amp; Cash Flow Adj'!I63='7) Year 1 Cash Flow'!U64),"OK",IF('7) Year 1 Cash Flow'!U64='8) 5 YR Budget &amp; Cash Flow Adj'!I63,"Tab 7 is Different by "&amp;TEXT(ABS('7) Year 1 Cash Flow'!U64-N63),"#,###.00"),IF(N63='8) 5 YR Budget &amp; Cash Flow Adj'!I63,"Tab 8 is Different by "&amp;TEXT(ABS('8) 5 YR Budget &amp; Cash Flow Adj'!I63-'7) Year 1 Cash Flow'!U64),"#,###.00"),"Tab 9 is Different by "&amp;TEXT(ABS('7) Year 1 Cash Flow'!U64-'8) 5 YR Budget &amp; Cash Flow Adj'!I63),"#,###.00"))))</f>
        <v>OK</v>
      </c>
    </row>
    <row r="64" spans="1:17" s="220" customFormat="1" ht="7.5" customHeight="1">
      <c r="A64" s="322"/>
      <c r="B64" s="457"/>
      <c r="C64" s="134"/>
      <c r="D64" s="249"/>
      <c r="F64" s="172"/>
      <c r="G64" s="172"/>
      <c r="H64" s="247"/>
      <c r="I64" s="260"/>
      <c r="J64" s="260"/>
      <c r="K64" s="260"/>
      <c r="L64" s="260"/>
      <c r="M64" s="260"/>
      <c r="N64" s="488"/>
      <c r="O64" s="471"/>
      <c r="Q64" s="1"/>
    </row>
    <row r="65" spans="1:17" s="220" customFormat="1" ht="18.5" thickBot="1">
      <c r="A65" s="322"/>
      <c r="B65" s="472" t="s">
        <v>50</v>
      </c>
      <c r="C65" s="473"/>
      <c r="D65" s="473"/>
      <c r="E65" s="474"/>
      <c r="F65" s="475"/>
      <c r="G65" s="475"/>
      <c r="H65" s="476"/>
      <c r="I65" s="477">
        <f t="shared" ref="I65:N65" si="10">I63+I52+I41</f>
        <v>0</v>
      </c>
      <c r="J65" s="477">
        <f t="shared" si="10"/>
        <v>0</v>
      </c>
      <c r="K65" s="477">
        <f t="shared" si="10"/>
        <v>0</v>
      </c>
      <c r="L65" s="477">
        <f t="shared" si="10"/>
        <v>0</v>
      </c>
      <c r="M65" s="478">
        <f t="shared" si="10"/>
        <v>0</v>
      </c>
      <c r="N65" s="685">
        <f t="shared" si="10"/>
        <v>0</v>
      </c>
      <c r="O65" s="674"/>
      <c r="Q65" s="1" t="str">
        <f>IF(AND(N65='7) Year 1 Cash Flow'!U66,'8) 5 YR Budget &amp; Cash Flow Adj'!I65='7) Year 1 Cash Flow'!U66),"OK",IF('7) Year 1 Cash Flow'!U66='8) 5 YR Budget &amp; Cash Flow Adj'!I65,"Tab 7 is Different by "&amp;TEXT(ABS('7) Year 1 Cash Flow'!U66-N65),"#,###.00"),IF(N65='8) 5 YR Budget &amp; Cash Flow Adj'!I65,"Tab 8 is Different by "&amp;TEXT(ABS('8) 5 YR Budget &amp; Cash Flow Adj'!I65-'7) Year 1 Cash Flow'!U66),"#,###.00"),"Tab 9 is Different by "&amp;TEXT(ABS('7) Year 1 Cash Flow'!U66-'8) 5 YR Budget &amp; Cash Flow Adj'!I65),"#,###.00"))))</f>
        <v>OK</v>
      </c>
    </row>
    <row r="66" spans="1:17" s="220" customFormat="1" ht="7.5" customHeight="1">
      <c r="A66" s="322"/>
      <c r="B66" s="480"/>
      <c r="C66" s="481"/>
      <c r="D66" s="481"/>
      <c r="E66" s="482"/>
      <c r="F66" s="483"/>
      <c r="G66" s="483"/>
      <c r="H66" s="484"/>
      <c r="I66" s="485"/>
      <c r="J66" s="485"/>
      <c r="K66" s="485"/>
      <c r="L66" s="485"/>
      <c r="M66" s="485"/>
      <c r="N66" s="486"/>
      <c r="O66" s="498"/>
      <c r="Q66" s="1"/>
    </row>
    <row r="67" spans="1:17" s="220" customFormat="1" ht="7.5" hidden="1" customHeight="1">
      <c r="A67" s="322"/>
      <c r="B67" s="456"/>
      <c r="C67" s="246"/>
      <c r="D67" s="246"/>
      <c r="F67" s="172"/>
      <c r="G67" s="172"/>
      <c r="H67" s="247"/>
      <c r="I67" s="247"/>
      <c r="J67" s="247"/>
      <c r="K67" s="247"/>
      <c r="L67" s="247"/>
      <c r="M67" s="247"/>
      <c r="N67" s="487"/>
      <c r="O67" s="471"/>
      <c r="Q67" s="1"/>
    </row>
    <row r="68" spans="1:17" s="220" customFormat="1" ht="12" customHeight="1">
      <c r="A68" s="322"/>
      <c r="B68" s="456" t="s">
        <v>51</v>
      </c>
      <c r="C68" s="246"/>
      <c r="D68" s="246"/>
      <c r="F68" s="172"/>
      <c r="G68" s="172"/>
      <c r="H68" s="247"/>
      <c r="I68" s="247"/>
      <c r="J68" s="247"/>
      <c r="K68" s="247"/>
      <c r="L68" s="247"/>
      <c r="M68" s="247"/>
      <c r="N68" s="487"/>
      <c r="O68" s="471"/>
      <c r="Q68" s="1"/>
    </row>
    <row r="69" spans="1:17" s="220" customFormat="1" ht="30">
      <c r="A69" s="322"/>
      <c r="B69" s="457"/>
      <c r="C69" s="281" t="s">
        <v>78</v>
      </c>
      <c r="D69" s="134"/>
      <c r="F69" s="172"/>
      <c r="G69" s="172" t="s">
        <v>265</v>
      </c>
      <c r="H69" s="247"/>
      <c r="I69" s="247"/>
      <c r="J69" s="247"/>
      <c r="K69" s="247"/>
      <c r="L69" s="247"/>
      <c r="M69" s="247"/>
      <c r="N69" s="487"/>
      <c r="O69" s="471"/>
      <c r="Q69" s="1"/>
    </row>
    <row r="70" spans="1:17" s="220" customFormat="1">
      <c r="A70" s="322"/>
      <c r="B70" s="457"/>
      <c r="D70" s="166" t="s">
        <v>135</v>
      </c>
      <c r="E70" s="71"/>
      <c r="F70" s="171"/>
      <c r="G70" s="329">
        <f>'3) Staffing Plan'!D12</f>
        <v>0</v>
      </c>
      <c r="H70" s="247"/>
      <c r="I70" s="458">
        <v>0</v>
      </c>
      <c r="J70" s="458">
        <v>0</v>
      </c>
      <c r="K70" s="458">
        <v>0</v>
      </c>
      <c r="L70" s="458">
        <v>0</v>
      </c>
      <c r="M70" s="458">
        <v>0</v>
      </c>
      <c r="N70" s="488">
        <f t="shared" ref="N70:N75" si="11">SUM(I70:M70)</f>
        <v>0</v>
      </c>
      <c r="O70" s="674"/>
      <c r="Q70" s="1" t="str">
        <f>IF(AND(N70='7) Year 1 Cash Flow'!U71,'8) 5 YR Budget &amp; Cash Flow Adj'!I70='7) Year 1 Cash Flow'!U71),"OK",IF('7) Year 1 Cash Flow'!U71='8) 5 YR Budget &amp; Cash Flow Adj'!I70,"Tab 7 is Different by "&amp;TEXT(ABS('7) Year 1 Cash Flow'!U71-N70),"#,###.00"),IF(N70='8) 5 YR Budget &amp; Cash Flow Adj'!I70,"Tab 8 is Different by "&amp;TEXT(ABS('8) 5 YR Budget &amp; Cash Flow Adj'!I70-'7) Year 1 Cash Flow'!U71),"#,###.00"),"Tab 9 is Different by "&amp;TEXT(ABS('7) Year 1 Cash Flow'!U71-'8) 5 YR Budget &amp; Cash Flow Adj'!I70),"#,###.00"))))</f>
        <v>OK</v>
      </c>
    </row>
    <row r="71" spans="1:17" s="220" customFormat="1">
      <c r="A71" s="322"/>
      <c r="B71" s="457"/>
      <c r="D71" s="166" t="s">
        <v>136</v>
      </c>
      <c r="E71" s="71"/>
      <c r="F71" s="171"/>
      <c r="G71" s="329">
        <f>'3) Staffing Plan'!D13</f>
        <v>0</v>
      </c>
      <c r="H71" s="247"/>
      <c r="I71" s="458">
        <v>0</v>
      </c>
      <c r="J71" s="458">
        <v>0</v>
      </c>
      <c r="K71" s="458">
        <v>0</v>
      </c>
      <c r="L71" s="458">
        <v>0</v>
      </c>
      <c r="M71" s="458">
        <v>0</v>
      </c>
      <c r="N71" s="488">
        <f t="shared" si="11"/>
        <v>0</v>
      </c>
      <c r="O71" s="674"/>
      <c r="Q71" s="1" t="str">
        <f>IF(AND(N71='7) Year 1 Cash Flow'!U72,'8) 5 YR Budget &amp; Cash Flow Adj'!I71='7) Year 1 Cash Flow'!U72),"OK",IF('7) Year 1 Cash Flow'!U72='8) 5 YR Budget &amp; Cash Flow Adj'!I71,"Tab 7 is Different by "&amp;TEXT(ABS('7) Year 1 Cash Flow'!U72-N71),"#,###.00"),IF(N71='8) 5 YR Budget &amp; Cash Flow Adj'!I71,"Tab 8 is Different by "&amp;TEXT(ABS('8) 5 YR Budget &amp; Cash Flow Adj'!I71-'7) Year 1 Cash Flow'!U72),"#,###.00"),"Tab 9 is Different by "&amp;TEXT(ABS('7) Year 1 Cash Flow'!U72-'8) 5 YR Budget &amp; Cash Flow Adj'!I71),"#,###.00"))))</f>
        <v>OK</v>
      </c>
    </row>
    <row r="72" spans="1:17" s="220" customFormat="1">
      <c r="A72" s="322"/>
      <c r="B72" s="457"/>
      <c r="D72" s="166" t="s">
        <v>137</v>
      </c>
      <c r="E72" s="71"/>
      <c r="F72" s="171"/>
      <c r="G72" s="329">
        <f>'3) Staffing Plan'!D14</f>
        <v>0</v>
      </c>
      <c r="H72" s="247"/>
      <c r="I72" s="458">
        <v>0</v>
      </c>
      <c r="J72" s="458">
        <v>0</v>
      </c>
      <c r="K72" s="458">
        <v>0</v>
      </c>
      <c r="L72" s="458">
        <v>0</v>
      </c>
      <c r="M72" s="458">
        <v>0</v>
      </c>
      <c r="N72" s="488">
        <f t="shared" si="11"/>
        <v>0</v>
      </c>
      <c r="O72" s="674"/>
      <c r="Q72" s="1" t="str">
        <f>IF(AND(N72='7) Year 1 Cash Flow'!U73,'8) 5 YR Budget &amp; Cash Flow Adj'!I72='7) Year 1 Cash Flow'!U73),"OK",IF('7) Year 1 Cash Flow'!U73='8) 5 YR Budget &amp; Cash Flow Adj'!I72,"Tab 7 is Different by "&amp;TEXT(ABS('7) Year 1 Cash Flow'!U73-N72),"#,###.00"),IF(N72='8) 5 YR Budget &amp; Cash Flow Adj'!I72,"Tab 8 is Different by "&amp;TEXT(ABS('8) 5 YR Budget &amp; Cash Flow Adj'!I72-'7) Year 1 Cash Flow'!U73),"#,###.00"),"Tab 9 is Different by "&amp;TEXT(ABS('7) Year 1 Cash Flow'!U73-'8) 5 YR Budget &amp; Cash Flow Adj'!I72),"#,###.00"))))</f>
        <v>OK</v>
      </c>
    </row>
    <row r="73" spans="1:17" s="220" customFormat="1">
      <c r="A73" s="322"/>
      <c r="B73" s="457"/>
      <c r="D73" s="166" t="s">
        <v>106</v>
      </c>
      <c r="E73" s="71"/>
      <c r="F73" s="171"/>
      <c r="G73" s="329">
        <f>'3) Staffing Plan'!D15</f>
        <v>0</v>
      </c>
      <c r="H73" s="247"/>
      <c r="I73" s="458">
        <v>0</v>
      </c>
      <c r="J73" s="458">
        <v>0</v>
      </c>
      <c r="K73" s="458">
        <v>0</v>
      </c>
      <c r="L73" s="458">
        <v>0</v>
      </c>
      <c r="M73" s="458">
        <v>0</v>
      </c>
      <c r="N73" s="488">
        <f t="shared" si="11"/>
        <v>0</v>
      </c>
      <c r="O73" s="674"/>
      <c r="Q73" s="1" t="str">
        <f>IF(AND(N73='7) Year 1 Cash Flow'!U74,'8) 5 YR Budget &amp; Cash Flow Adj'!I73='7) Year 1 Cash Flow'!U74),"OK",IF('7) Year 1 Cash Flow'!U74='8) 5 YR Budget &amp; Cash Flow Adj'!I73,"Tab 7 is Different by "&amp;TEXT(ABS('7) Year 1 Cash Flow'!U74-N73),"#,###.00"),IF(N73='8) 5 YR Budget &amp; Cash Flow Adj'!I73,"Tab 8 is Different by "&amp;TEXT(ABS('8) 5 YR Budget &amp; Cash Flow Adj'!I73-'7) Year 1 Cash Flow'!U74),"#,###.00"),"Tab 9 is Different by "&amp;TEXT(ABS('7) Year 1 Cash Flow'!U74-'8) 5 YR Budget &amp; Cash Flow Adj'!I73),"#,###.00"))))</f>
        <v>OK</v>
      </c>
    </row>
    <row r="74" spans="1:17" s="220" customFormat="1">
      <c r="A74" s="322"/>
      <c r="B74" s="457"/>
      <c r="D74" s="166" t="s">
        <v>107</v>
      </c>
      <c r="E74" s="71"/>
      <c r="F74" s="171"/>
      <c r="G74" s="329">
        <f>'3) Staffing Plan'!D16</f>
        <v>0</v>
      </c>
      <c r="H74" s="247"/>
      <c r="I74" s="458">
        <v>0</v>
      </c>
      <c r="J74" s="458">
        <v>0</v>
      </c>
      <c r="K74" s="458">
        <v>0</v>
      </c>
      <c r="L74" s="458">
        <v>0</v>
      </c>
      <c r="M74" s="458">
        <v>0</v>
      </c>
      <c r="N74" s="488">
        <f t="shared" si="11"/>
        <v>0</v>
      </c>
      <c r="O74" s="674"/>
      <c r="Q74" s="1" t="str">
        <f>IF(AND(N74='7) Year 1 Cash Flow'!U75,'8) 5 YR Budget &amp; Cash Flow Adj'!I74='7) Year 1 Cash Flow'!U75),"OK",IF('7) Year 1 Cash Flow'!U75='8) 5 YR Budget &amp; Cash Flow Adj'!I74,"Tab 7 is Different by "&amp;TEXT(ABS('7) Year 1 Cash Flow'!U75-N74),"#,###.00"),IF(N74='8) 5 YR Budget &amp; Cash Flow Adj'!I74,"Tab 8 is Different by "&amp;TEXT(ABS('8) 5 YR Budget &amp; Cash Flow Adj'!I74-'7) Year 1 Cash Flow'!U75),"#,###.00"),"Tab 9 is Different by "&amp;TEXT(ABS('7) Year 1 Cash Flow'!U75-'8) 5 YR Budget &amp; Cash Flow Adj'!I74),"#,###.00"))))</f>
        <v>OK</v>
      </c>
    </row>
    <row r="75" spans="1:17" s="220" customFormat="1" ht="18">
      <c r="A75" s="322"/>
      <c r="B75" s="457"/>
      <c r="D75" s="166" t="s">
        <v>138</v>
      </c>
      <c r="E75" s="71"/>
      <c r="F75" s="282"/>
      <c r="G75" s="330">
        <f>'3) Staffing Plan'!D17</f>
        <v>0</v>
      </c>
      <c r="H75" s="247"/>
      <c r="I75" s="459">
        <v>0</v>
      </c>
      <c r="J75" s="459">
        <v>0</v>
      </c>
      <c r="K75" s="459">
        <v>0</v>
      </c>
      <c r="L75" s="459">
        <v>0</v>
      </c>
      <c r="M75" s="459">
        <v>0</v>
      </c>
      <c r="N75" s="489">
        <f t="shared" si="11"/>
        <v>0</v>
      </c>
      <c r="O75" s="674"/>
      <c r="Q75" s="1" t="str">
        <f>IF(AND(N75='7) Year 1 Cash Flow'!U76,'8) 5 YR Budget &amp; Cash Flow Adj'!I75='7) Year 1 Cash Flow'!U76),"OK",IF('7) Year 1 Cash Flow'!U76='8) 5 YR Budget &amp; Cash Flow Adj'!I75,"Tab 7 is Different by "&amp;TEXT(ABS('7) Year 1 Cash Flow'!U76-N75),"#,###.00"),IF(N75='8) 5 YR Budget &amp; Cash Flow Adj'!I75,"Tab 8 is Different by "&amp;TEXT(ABS('8) 5 YR Budget &amp; Cash Flow Adj'!I75-'7) Year 1 Cash Flow'!U76),"#,###.00"),"Tab 9 is Different by "&amp;TEXT(ABS('7) Year 1 Cash Flow'!U76-'8) 5 YR Budget &amp; Cash Flow Adj'!I75),"#,###.00"))))</f>
        <v>OK</v>
      </c>
    </row>
    <row r="76" spans="1:17" s="220" customFormat="1">
      <c r="A76" s="322"/>
      <c r="B76" s="457"/>
      <c r="C76" s="169" t="s">
        <v>77</v>
      </c>
      <c r="E76" s="71"/>
      <c r="F76" s="171"/>
      <c r="G76" s="329">
        <f>SUM(G70:G75)</f>
        <v>0</v>
      </c>
      <c r="H76" s="247"/>
      <c r="I76" s="283">
        <f t="shared" ref="I76:N76" si="12">SUM(I70:I75)</f>
        <v>0</v>
      </c>
      <c r="J76" s="283">
        <f t="shared" si="12"/>
        <v>0</v>
      </c>
      <c r="K76" s="283">
        <f t="shared" si="12"/>
        <v>0</v>
      </c>
      <c r="L76" s="283">
        <f t="shared" si="12"/>
        <v>0</v>
      </c>
      <c r="M76" s="283">
        <f t="shared" si="12"/>
        <v>0</v>
      </c>
      <c r="N76" s="490">
        <f t="shared" si="12"/>
        <v>0</v>
      </c>
      <c r="O76" s="674"/>
      <c r="Q76" s="1" t="str">
        <f>IF(AND(N76='7) Year 1 Cash Flow'!U77,'8) 5 YR Budget &amp; Cash Flow Adj'!I76='7) Year 1 Cash Flow'!U77),"OK",IF('7) Year 1 Cash Flow'!U77='8) 5 YR Budget &amp; Cash Flow Adj'!I76,"Tab 7 is Different by "&amp;TEXT(ABS('7) Year 1 Cash Flow'!U77-N76),"#,###.00"),IF(N76='8) 5 YR Budget &amp; Cash Flow Adj'!I76,"Tab 8 is Different by "&amp;TEXT(ABS('8) 5 YR Budget &amp; Cash Flow Adj'!I76-'7) Year 1 Cash Flow'!U77),"#,###.00"),"Tab 9 is Different by "&amp;TEXT(ABS('7) Year 1 Cash Flow'!U77-'8) 5 YR Budget &amp; Cash Flow Adj'!I76),"#,###.00"))))</f>
        <v>OK</v>
      </c>
    </row>
    <row r="77" spans="1:17" s="220" customFormat="1" ht="7.5" customHeight="1">
      <c r="A77" s="322"/>
      <c r="B77" s="457"/>
      <c r="D77" s="71"/>
      <c r="E77" s="71"/>
      <c r="F77" s="171"/>
      <c r="G77" s="331"/>
      <c r="H77" s="247"/>
      <c r="I77" s="247"/>
      <c r="J77" s="247"/>
      <c r="K77" s="247"/>
      <c r="L77" s="247"/>
      <c r="M77" s="247"/>
      <c r="N77" s="487"/>
      <c r="O77" s="471"/>
      <c r="Q77" s="1"/>
    </row>
    <row r="78" spans="1:17" s="220" customFormat="1" ht="12" customHeight="1">
      <c r="A78" s="322"/>
      <c r="B78" s="457"/>
      <c r="C78" s="281" t="s">
        <v>79</v>
      </c>
      <c r="D78" s="134"/>
      <c r="F78" s="172"/>
      <c r="G78" s="332"/>
      <c r="H78" s="247"/>
      <c r="I78" s="247"/>
      <c r="J78" s="247"/>
      <c r="K78" s="247"/>
      <c r="L78" s="247"/>
      <c r="M78" s="247"/>
      <c r="N78" s="487"/>
      <c r="O78" s="471"/>
      <c r="Q78" s="1"/>
    </row>
    <row r="79" spans="1:17" s="220" customFormat="1">
      <c r="A79" s="322"/>
      <c r="B79" s="457"/>
      <c r="D79" s="166" t="s">
        <v>52</v>
      </c>
      <c r="E79" s="71"/>
      <c r="F79" s="171"/>
      <c r="G79" s="329">
        <f>'3) Staffing Plan'!D21</f>
        <v>0</v>
      </c>
      <c r="H79" s="333"/>
      <c r="I79" s="458">
        <v>0</v>
      </c>
      <c r="J79" s="458">
        <v>0</v>
      </c>
      <c r="K79" s="458">
        <v>0</v>
      </c>
      <c r="L79" s="458">
        <v>0</v>
      </c>
      <c r="M79" s="458">
        <v>0</v>
      </c>
      <c r="N79" s="488">
        <f t="shared" ref="N79:N85" si="13">SUM(I79:M79)</f>
        <v>0</v>
      </c>
      <c r="O79" s="674"/>
      <c r="Q79" s="1" t="str">
        <f>IF(AND(N79='7) Year 1 Cash Flow'!U80,'8) 5 YR Budget &amp; Cash Flow Adj'!I79='7) Year 1 Cash Flow'!U80),"OK",IF('7) Year 1 Cash Flow'!U80='8) 5 YR Budget &amp; Cash Flow Adj'!I79,"Tab 7 is Different by "&amp;TEXT(ABS('7) Year 1 Cash Flow'!U80-N79),"#,###.00"),IF(N79='8) 5 YR Budget &amp; Cash Flow Adj'!I79,"Tab 8 is Different by "&amp;TEXT(ABS('8) 5 YR Budget &amp; Cash Flow Adj'!I79-'7) Year 1 Cash Flow'!U80),"#,###.00"),"Tab 9 is Different by "&amp;TEXT(ABS('7) Year 1 Cash Flow'!U80-'8) 5 YR Budget &amp; Cash Flow Adj'!I79),"#,###.00"))))</f>
        <v>OK</v>
      </c>
    </row>
    <row r="80" spans="1:17" s="220" customFormat="1">
      <c r="A80" s="322"/>
      <c r="B80" s="457"/>
      <c r="D80" s="166" t="s">
        <v>53</v>
      </c>
      <c r="E80" s="71"/>
      <c r="F80" s="171"/>
      <c r="G80" s="329">
        <f>'3) Staffing Plan'!D22</f>
        <v>0</v>
      </c>
      <c r="H80" s="333"/>
      <c r="I80" s="458">
        <v>0</v>
      </c>
      <c r="J80" s="458">
        <v>0</v>
      </c>
      <c r="K80" s="458">
        <v>0</v>
      </c>
      <c r="L80" s="458">
        <v>0</v>
      </c>
      <c r="M80" s="458">
        <v>0</v>
      </c>
      <c r="N80" s="488">
        <f t="shared" si="13"/>
        <v>0</v>
      </c>
      <c r="O80" s="674"/>
      <c r="Q80" s="1" t="str">
        <f>IF(AND(N80='7) Year 1 Cash Flow'!U81,'8) 5 YR Budget &amp; Cash Flow Adj'!I80='7) Year 1 Cash Flow'!U81),"OK",IF('7) Year 1 Cash Flow'!U81='8) 5 YR Budget &amp; Cash Flow Adj'!I80,"Tab 7 is Different by "&amp;TEXT(ABS('7) Year 1 Cash Flow'!U81-N80),"#,###.00"),IF(N80='8) 5 YR Budget &amp; Cash Flow Adj'!I80,"Tab 8 is Different by "&amp;TEXT(ABS('8) 5 YR Budget &amp; Cash Flow Adj'!I80-'7) Year 1 Cash Flow'!U81),"#,###.00"),"Tab 9 is Different by "&amp;TEXT(ABS('7) Year 1 Cash Flow'!U81-'8) 5 YR Budget &amp; Cash Flow Adj'!I80),"#,###.00"))))</f>
        <v>OK</v>
      </c>
    </row>
    <row r="81" spans="1:17" s="220" customFormat="1">
      <c r="A81" s="322"/>
      <c r="B81" s="457"/>
      <c r="D81" s="166" t="s">
        <v>10</v>
      </c>
      <c r="E81" s="71"/>
      <c r="F81" s="171"/>
      <c r="G81" s="329">
        <f>'3) Staffing Plan'!D23</f>
        <v>0</v>
      </c>
      <c r="H81" s="333"/>
      <c r="I81" s="458">
        <v>0</v>
      </c>
      <c r="J81" s="458">
        <v>0</v>
      </c>
      <c r="K81" s="458">
        <v>0</v>
      </c>
      <c r="L81" s="458">
        <v>0</v>
      </c>
      <c r="M81" s="458">
        <v>0</v>
      </c>
      <c r="N81" s="488">
        <f t="shared" si="13"/>
        <v>0</v>
      </c>
      <c r="O81" s="674"/>
      <c r="Q81" s="1" t="str">
        <f>IF(AND(N81='7) Year 1 Cash Flow'!U82,'8) 5 YR Budget &amp; Cash Flow Adj'!I81='7) Year 1 Cash Flow'!U82),"OK",IF('7) Year 1 Cash Flow'!U82='8) 5 YR Budget &amp; Cash Flow Adj'!I81,"Tab 7 is Different by "&amp;TEXT(ABS('7) Year 1 Cash Flow'!U82-N81),"#,###.00"),IF(N81='8) 5 YR Budget &amp; Cash Flow Adj'!I81,"Tab 8 is Different by "&amp;TEXT(ABS('8) 5 YR Budget &amp; Cash Flow Adj'!I81-'7) Year 1 Cash Flow'!U82),"#,###.00"),"Tab 9 is Different by "&amp;TEXT(ABS('7) Year 1 Cash Flow'!U82-'8) 5 YR Budget &amp; Cash Flow Adj'!I81),"#,###.00"))))</f>
        <v>OK</v>
      </c>
    </row>
    <row r="82" spans="1:17" s="220" customFormat="1">
      <c r="A82" s="322"/>
      <c r="B82" s="457"/>
      <c r="D82" s="166" t="s">
        <v>11</v>
      </c>
      <c r="E82" s="71"/>
      <c r="F82" s="171"/>
      <c r="G82" s="329">
        <f>'3) Staffing Plan'!D24</f>
        <v>0</v>
      </c>
      <c r="H82" s="333"/>
      <c r="I82" s="458">
        <v>0</v>
      </c>
      <c r="J82" s="458">
        <v>0</v>
      </c>
      <c r="K82" s="458">
        <v>0</v>
      </c>
      <c r="L82" s="458">
        <v>0</v>
      </c>
      <c r="M82" s="458">
        <v>0</v>
      </c>
      <c r="N82" s="488">
        <f t="shared" si="13"/>
        <v>0</v>
      </c>
      <c r="O82" s="674"/>
      <c r="Q82" s="1" t="str">
        <f>IF(AND(N82='7) Year 1 Cash Flow'!U83,'8) 5 YR Budget &amp; Cash Flow Adj'!I82='7) Year 1 Cash Flow'!U83),"OK",IF('7) Year 1 Cash Flow'!U83='8) 5 YR Budget &amp; Cash Flow Adj'!I82,"Tab 7 is Different by "&amp;TEXT(ABS('7) Year 1 Cash Flow'!U83-N82),"#,###.00"),IF(N82='8) 5 YR Budget &amp; Cash Flow Adj'!I82,"Tab 8 is Different by "&amp;TEXT(ABS('8) 5 YR Budget &amp; Cash Flow Adj'!I82-'7) Year 1 Cash Flow'!U83),"#,###.00"),"Tab 9 is Different by "&amp;TEXT(ABS('7) Year 1 Cash Flow'!U83-'8) 5 YR Budget &amp; Cash Flow Adj'!I82),"#,###.00"))))</f>
        <v>OK</v>
      </c>
    </row>
    <row r="83" spans="1:17" s="220" customFormat="1">
      <c r="A83" s="322"/>
      <c r="B83" s="457"/>
      <c r="D83" s="166" t="s">
        <v>12</v>
      </c>
      <c r="E83" s="71"/>
      <c r="F83" s="171"/>
      <c r="G83" s="329">
        <f>'3) Staffing Plan'!D25</f>
        <v>0</v>
      </c>
      <c r="H83" s="333"/>
      <c r="I83" s="458">
        <v>0</v>
      </c>
      <c r="J83" s="458">
        <v>0</v>
      </c>
      <c r="K83" s="458">
        <v>0</v>
      </c>
      <c r="L83" s="458">
        <v>0</v>
      </c>
      <c r="M83" s="458">
        <v>0</v>
      </c>
      <c r="N83" s="488">
        <f t="shared" si="13"/>
        <v>0</v>
      </c>
      <c r="O83" s="674"/>
      <c r="Q83" s="1" t="str">
        <f>IF(AND(N83='7) Year 1 Cash Flow'!U84,'8) 5 YR Budget &amp; Cash Flow Adj'!I83='7) Year 1 Cash Flow'!U84),"OK",IF('7) Year 1 Cash Flow'!U84='8) 5 YR Budget &amp; Cash Flow Adj'!I83,"Tab 7 is Different by "&amp;TEXT(ABS('7) Year 1 Cash Flow'!U84-N83),"#,###.00"),IF(N83='8) 5 YR Budget &amp; Cash Flow Adj'!I83,"Tab 8 is Different by "&amp;TEXT(ABS('8) 5 YR Budget &amp; Cash Flow Adj'!I83-'7) Year 1 Cash Flow'!U84),"#,###.00"),"Tab 9 is Different by "&amp;TEXT(ABS('7) Year 1 Cash Flow'!U84-'8) 5 YR Budget &amp; Cash Flow Adj'!I83),"#,###.00"))))</f>
        <v>OK</v>
      </c>
    </row>
    <row r="84" spans="1:17" s="220" customFormat="1">
      <c r="A84" s="322"/>
      <c r="B84" s="457"/>
      <c r="D84" s="166" t="s">
        <v>13</v>
      </c>
      <c r="E84" s="71"/>
      <c r="F84" s="171"/>
      <c r="G84" s="329">
        <f>'3) Staffing Plan'!D26</f>
        <v>0</v>
      </c>
      <c r="H84" s="333"/>
      <c r="I84" s="458">
        <v>0</v>
      </c>
      <c r="J84" s="458">
        <v>0</v>
      </c>
      <c r="K84" s="458">
        <v>0</v>
      </c>
      <c r="L84" s="458">
        <v>0</v>
      </c>
      <c r="M84" s="458">
        <v>0</v>
      </c>
      <c r="N84" s="488">
        <f t="shared" si="13"/>
        <v>0</v>
      </c>
      <c r="O84" s="674"/>
      <c r="Q84" s="1" t="str">
        <f>IF(AND(N84='7) Year 1 Cash Flow'!U85,'8) 5 YR Budget &amp; Cash Flow Adj'!I84='7) Year 1 Cash Flow'!U85),"OK",IF('7) Year 1 Cash Flow'!U85='8) 5 YR Budget &amp; Cash Flow Adj'!I84,"Tab 7 is Different by "&amp;TEXT(ABS('7) Year 1 Cash Flow'!U85-N84),"#,###.00"),IF(N84='8) 5 YR Budget &amp; Cash Flow Adj'!I84,"Tab 8 is Different by "&amp;TEXT(ABS('8) 5 YR Budget &amp; Cash Flow Adj'!I84-'7) Year 1 Cash Flow'!U85),"#,###.00"),"Tab 9 is Different by "&amp;TEXT(ABS('7) Year 1 Cash Flow'!U85-'8) 5 YR Budget &amp; Cash Flow Adj'!I84),"#,###.00"))))</f>
        <v>OK</v>
      </c>
    </row>
    <row r="85" spans="1:17" s="220" customFormat="1">
      <c r="A85" s="322"/>
      <c r="B85" s="457"/>
      <c r="D85" s="166" t="s">
        <v>75</v>
      </c>
      <c r="E85" s="71"/>
      <c r="F85" s="171"/>
      <c r="G85" s="329">
        <f>'3) Staffing Plan'!D27</f>
        <v>0</v>
      </c>
      <c r="H85" s="333"/>
      <c r="I85" s="458">
        <v>0</v>
      </c>
      <c r="J85" s="458">
        <v>0</v>
      </c>
      <c r="K85" s="458">
        <v>0</v>
      </c>
      <c r="L85" s="458">
        <v>0</v>
      </c>
      <c r="M85" s="458">
        <v>0</v>
      </c>
      <c r="N85" s="488">
        <f t="shared" si="13"/>
        <v>0</v>
      </c>
      <c r="O85" s="674"/>
      <c r="Q85" s="1" t="str">
        <f>IF(AND(N85='7) Year 1 Cash Flow'!U86,'8) 5 YR Budget &amp; Cash Flow Adj'!I85='7) Year 1 Cash Flow'!U86),"OK",IF('7) Year 1 Cash Flow'!U86='8) 5 YR Budget &amp; Cash Flow Adj'!I85,"Tab 7 is Different by "&amp;TEXT(ABS('7) Year 1 Cash Flow'!U86-N85),"#,###.00"),IF(N85='8) 5 YR Budget &amp; Cash Flow Adj'!I85,"Tab 8 is Different by "&amp;TEXT(ABS('8) 5 YR Budget &amp; Cash Flow Adj'!I85-'7) Year 1 Cash Flow'!U86),"#,###.00"),"Tab 9 is Different by "&amp;TEXT(ABS('7) Year 1 Cash Flow'!U86-'8) 5 YR Budget &amp; Cash Flow Adj'!I85),"#,###.00"))))</f>
        <v>OK</v>
      </c>
    </row>
    <row r="86" spans="1:17" s="220" customFormat="1" ht="18">
      <c r="A86" s="322"/>
      <c r="B86" s="457"/>
      <c r="D86" s="169" t="s">
        <v>30</v>
      </c>
      <c r="E86" s="71"/>
      <c r="F86" s="282"/>
      <c r="G86" s="330">
        <f>'3) Staffing Plan'!D28</f>
        <v>0</v>
      </c>
      <c r="H86" s="333"/>
      <c r="I86" s="459">
        <v>0</v>
      </c>
      <c r="J86" s="459">
        <v>0</v>
      </c>
      <c r="K86" s="459">
        <v>0</v>
      </c>
      <c r="L86" s="459">
        <v>0</v>
      </c>
      <c r="M86" s="459">
        <v>0</v>
      </c>
      <c r="N86" s="489">
        <f>SUM(I86:M86)</f>
        <v>0</v>
      </c>
      <c r="O86" s="674"/>
      <c r="Q86" s="1" t="str">
        <f>IF(AND(N86='7) Year 1 Cash Flow'!U87,'8) 5 YR Budget &amp; Cash Flow Adj'!I86='7) Year 1 Cash Flow'!U87),"OK",IF('7) Year 1 Cash Flow'!U87='8) 5 YR Budget &amp; Cash Flow Adj'!I86,"Tab 7 is Different by "&amp;TEXT(ABS('7) Year 1 Cash Flow'!U87-N86),"#,###.00"),IF(N86='8) 5 YR Budget &amp; Cash Flow Adj'!I86,"Tab 8 is Different by "&amp;TEXT(ABS('8) 5 YR Budget &amp; Cash Flow Adj'!I86-'7) Year 1 Cash Flow'!U87),"#,###.00"),"Tab 9 is Different by "&amp;TEXT(ABS('7) Year 1 Cash Flow'!U87-'8) 5 YR Budget &amp; Cash Flow Adj'!I86),"#,###.00"))))</f>
        <v>OK</v>
      </c>
    </row>
    <row r="87" spans="1:17" s="220" customFormat="1">
      <c r="A87" s="322"/>
      <c r="B87" s="457"/>
      <c r="C87" s="169" t="s">
        <v>80</v>
      </c>
      <c r="E87" s="71"/>
      <c r="F87" s="171"/>
      <c r="G87" s="329">
        <f>SUM(G79:G86)</f>
        <v>0</v>
      </c>
      <c r="H87" s="333"/>
      <c r="I87" s="283">
        <f t="shared" ref="I87:N87" si="14">SUM(I79:I86)</f>
        <v>0</v>
      </c>
      <c r="J87" s="283">
        <f t="shared" si="14"/>
        <v>0</v>
      </c>
      <c r="K87" s="283">
        <f t="shared" si="14"/>
        <v>0</v>
      </c>
      <c r="L87" s="283">
        <f t="shared" si="14"/>
        <v>0</v>
      </c>
      <c r="M87" s="283">
        <f t="shared" si="14"/>
        <v>0</v>
      </c>
      <c r="N87" s="490">
        <f t="shared" si="14"/>
        <v>0</v>
      </c>
      <c r="O87" s="674"/>
      <c r="Q87" s="1" t="str">
        <f>IF(AND(N87='7) Year 1 Cash Flow'!U88,'8) 5 YR Budget &amp; Cash Flow Adj'!I87='7) Year 1 Cash Flow'!U88),"OK",IF('7) Year 1 Cash Flow'!U88='8) 5 YR Budget &amp; Cash Flow Adj'!I87,"Tab 7 is Different by "&amp;TEXT(ABS('7) Year 1 Cash Flow'!U88-N87),"#,###.00"),IF(N87='8) 5 YR Budget &amp; Cash Flow Adj'!I87,"Tab 8 is Different by "&amp;TEXT(ABS('8) 5 YR Budget &amp; Cash Flow Adj'!I87-'7) Year 1 Cash Flow'!U88),"#,###.00"),"Tab 9 is Different by "&amp;TEXT(ABS('7) Year 1 Cash Flow'!U88-'8) 5 YR Budget &amp; Cash Flow Adj'!I87),"#,###.00"))))</f>
        <v>OK</v>
      </c>
    </row>
    <row r="88" spans="1:17" s="220" customFormat="1" ht="7.5" customHeight="1">
      <c r="A88" s="322"/>
      <c r="B88" s="457"/>
      <c r="D88" s="71"/>
      <c r="E88" s="71"/>
      <c r="F88" s="171"/>
      <c r="G88" s="331"/>
      <c r="H88" s="247"/>
      <c r="I88" s="247"/>
      <c r="J88" s="247"/>
      <c r="K88" s="247"/>
      <c r="L88" s="247"/>
      <c r="M88" s="247"/>
      <c r="N88" s="487"/>
      <c r="O88" s="471"/>
      <c r="Q88" s="1"/>
    </row>
    <row r="89" spans="1:17" s="220" customFormat="1" ht="12" customHeight="1">
      <c r="A89" s="322"/>
      <c r="B89" s="457"/>
      <c r="C89" s="281" t="s">
        <v>81</v>
      </c>
      <c r="D89" s="134"/>
      <c r="F89" s="174"/>
      <c r="G89" s="334"/>
      <c r="H89" s="247"/>
      <c r="I89" s="247"/>
      <c r="J89" s="247"/>
      <c r="K89" s="247"/>
      <c r="L89" s="247"/>
      <c r="M89" s="247"/>
      <c r="N89" s="487"/>
      <c r="O89" s="471"/>
      <c r="Q89" s="1"/>
    </row>
    <row r="90" spans="1:17" s="220" customFormat="1">
      <c r="A90" s="322"/>
      <c r="B90" s="457"/>
      <c r="D90" s="166" t="s">
        <v>108</v>
      </c>
      <c r="E90" s="71"/>
      <c r="F90" s="171"/>
      <c r="G90" s="329">
        <f>'3) Staffing Plan'!D32</f>
        <v>0</v>
      </c>
      <c r="H90" s="247"/>
      <c r="I90" s="458">
        <v>0</v>
      </c>
      <c r="J90" s="458">
        <v>0</v>
      </c>
      <c r="K90" s="458">
        <v>0</v>
      </c>
      <c r="L90" s="458">
        <v>0</v>
      </c>
      <c r="M90" s="458">
        <v>0</v>
      </c>
      <c r="N90" s="488">
        <f>SUM(I90:M90)</f>
        <v>0</v>
      </c>
      <c r="O90" s="674"/>
      <c r="Q90" s="1" t="str">
        <f>IF(AND(N90='7) Year 1 Cash Flow'!U91,'8) 5 YR Budget &amp; Cash Flow Adj'!I90='7) Year 1 Cash Flow'!U91),"OK",IF('7) Year 1 Cash Flow'!U91='8) 5 YR Budget &amp; Cash Flow Adj'!I90,"Tab 7 is Different by "&amp;TEXT(ABS('7) Year 1 Cash Flow'!U91-N90),"#,###.00"),IF(N90='8) 5 YR Budget &amp; Cash Flow Adj'!I90,"Tab 8 is Different by "&amp;TEXT(ABS('8) 5 YR Budget &amp; Cash Flow Adj'!I90-'7) Year 1 Cash Flow'!U91),"#,###.00"),"Tab 9 is Different by "&amp;TEXT(ABS('7) Year 1 Cash Flow'!U91-'8) 5 YR Budget &amp; Cash Flow Adj'!I90),"#,###.00"))))</f>
        <v>OK</v>
      </c>
    </row>
    <row r="91" spans="1:17" s="220" customFormat="1">
      <c r="A91" s="322"/>
      <c r="B91" s="457"/>
      <c r="D91" s="166" t="s">
        <v>109</v>
      </c>
      <c r="E91" s="71"/>
      <c r="F91" s="171"/>
      <c r="G91" s="329">
        <f>'3) Staffing Plan'!D33</f>
        <v>0</v>
      </c>
      <c r="H91" s="247"/>
      <c r="I91" s="458">
        <v>0</v>
      </c>
      <c r="J91" s="458">
        <v>0</v>
      </c>
      <c r="K91" s="458">
        <v>0</v>
      </c>
      <c r="L91" s="458">
        <v>0</v>
      </c>
      <c r="M91" s="458">
        <v>0</v>
      </c>
      <c r="N91" s="488">
        <f>SUM(I91:M91)</f>
        <v>0</v>
      </c>
      <c r="O91" s="674"/>
      <c r="Q91" s="1" t="str">
        <f>IF(AND(N91='7) Year 1 Cash Flow'!U92,'8) 5 YR Budget &amp; Cash Flow Adj'!I91='7) Year 1 Cash Flow'!U92),"OK",IF('7) Year 1 Cash Flow'!U92='8) 5 YR Budget &amp; Cash Flow Adj'!I91,"Tab 7 is Different by "&amp;TEXT(ABS('7) Year 1 Cash Flow'!U92-N91),"#,###.00"),IF(N91='8) 5 YR Budget &amp; Cash Flow Adj'!I91,"Tab 8 is Different by "&amp;TEXT(ABS('8) 5 YR Budget &amp; Cash Flow Adj'!I91-'7) Year 1 Cash Flow'!U92),"#,###.00"),"Tab 9 is Different by "&amp;TEXT(ABS('7) Year 1 Cash Flow'!U92-'8) 5 YR Budget &amp; Cash Flow Adj'!I91),"#,###.00"))))</f>
        <v>OK</v>
      </c>
    </row>
    <row r="92" spans="1:17" s="220" customFormat="1">
      <c r="A92" s="322"/>
      <c r="B92" s="457"/>
      <c r="D92" s="166" t="s">
        <v>110</v>
      </c>
      <c r="E92" s="71"/>
      <c r="F92" s="171"/>
      <c r="G92" s="329">
        <f>'3) Staffing Plan'!D34</f>
        <v>0</v>
      </c>
      <c r="H92" s="247"/>
      <c r="I92" s="458">
        <v>0</v>
      </c>
      <c r="J92" s="458">
        <v>0</v>
      </c>
      <c r="K92" s="458">
        <v>0</v>
      </c>
      <c r="L92" s="458">
        <v>0</v>
      </c>
      <c r="M92" s="458">
        <v>0</v>
      </c>
      <c r="N92" s="488">
        <f>SUM(I92:M92)</f>
        <v>0</v>
      </c>
      <c r="O92" s="674"/>
      <c r="Q92" s="1" t="str">
        <f>IF(AND(N92='7) Year 1 Cash Flow'!U93,'8) 5 YR Budget &amp; Cash Flow Adj'!I92='7) Year 1 Cash Flow'!U93),"OK",IF('7) Year 1 Cash Flow'!U93='8) 5 YR Budget &amp; Cash Flow Adj'!I92,"Tab 7 is Different by "&amp;TEXT(ABS('7) Year 1 Cash Flow'!U93-N92),"#,###.00"),IF(N92='8) 5 YR Budget &amp; Cash Flow Adj'!I92,"Tab 8 is Different by "&amp;TEXT(ABS('8) 5 YR Budget &amp; Cash Flow Adj'!I92-'7) Year 1 Cash Flow'!U93),"#,###.00"),"Tab 9 is Different by "&amp;TEXT(ABS('7) Year 1 Cash Flow'!U93-'8) 5 YR Budget &amp; Cash Flow Adj'!I92),"#,###.00"))))</f>
        <v>OK</v>
      </c>
    </row>
    <row r="93" spans="1:17" s="220" customFormat="1">
      <c r="A93" s="322"/>
      <c r="B93" s="457"/>
      <c r="D93" s="166" t="s">
        <v>7</v>
      </c>
      <c r="E93" s="71"/>
      <c r="F93" s="171"/>
      <c r="G93" s="329">
        <f>'3) Staffing Plan'!D35</f>
        <v>0</v>
      </c>
      <c r="H93" s="247"/>
      <c r="I93" s="458">
        <v>0</v>
      </c>
      <c r="J93" s="458">
        <v>0</v>
      </c>
      <c r="K93" s="458">
        <v>0</v>
      </c>
      <c r="L93" s="458">
        <v>0</v>
      </c>
      <c r="M93" s="458">
        <v>0</v>
      </c>
      <c r="N93" s="488">
        <f>SUM(I93:M93)</f>
        <v>0</v>
      </c>
      <c r="O93" s="674"/>
      <c r="Q93" s="1" t="str">
        <f>IF(AND(N93='7) Year 1 Cash Flow'!U94,'8) 5 YR Budget &amp; Cash Flow Adj'!I93='7) Year 1 Cash Flow'!U94),"OK",IF('7) Year 1 Cash Flow'!U94='8) 5 YR Budget &amp; Cash Flow Adj'!I93,"Tab 7 is Different by "&amp;TEXT(ABS('7) Year 1 Cash Flow'!U94-N93),"#,###.00"),IF(N93='8) 5 YR Budget &amp; Cash Flow Adj'!I93,"Tab 8 is Different by "&amp;TEXT(ABS('8) 5 YR Budget &amp; Cash Flow Adj'!I93-'7) Year 1 Cash Flow'!U94),"#,###.00"),"Tab 9 is Different by "&amp;TEXT(ABS('7) Year 1 Cash Flow'!U94-'8) 5 YR Budget &amp; Cash Flow Adj'!I93),"#,###.00"))))</f>
        <v>OK</v>
      </c>
    </row>
    <row r="94" spans="1:17" s="220" customFormat="1" ht="18">
      <c r="A94" s="322"/>
      <c r="B94" s="457"/>
      <c r="D94" s="166" t="s">
        <v>30</v>
      </c>
      <c r="E94" s="71"/>
      <c r="F94" s="282"/>
      <c r="G94" s="330">
        <f>'3) Staffing Plan'!D36</f>
        <v>0</v>
      </c>
      <c r="H94" s="247"/>
      <c r="I94" s="459">
        <v>0</v>
      </c>
      <c r="J94" s="459">
        <v>0</v>
      </c>
      <c r="K94" s="459">
        <v>0</v>
      </c>
      <c r="L94" s="459">
        <v>0</v>
      </c>
      <c r="M94" s="459">
        <v>0</v>
      </c>
      <c r="N94" s="489">
        <f>SUM(I94:M94)</f>
        <v>0</v>
      </c>
      <c r="O94" s="674"/>
      <c r="Q94" s="1" t="str">
        <f>IF(AND(N94='7) Year 1 Cash Flow'!U95,'8) 5 YR Budget &amp; Cash Flow Adj'!I94='7) Year 1 Cash Flow'!U95),"OK",IF('7) Year 1 Cash Flow'!U95='8) 5 YR Budget &amp; Cash Flow Adj'!I94,"Tab 7 is Different by "&amp;TEXT(ABS('7) Year 1 Cash Flow'!U95-N94),"#,###.00"),IF(N94='8) 5 YR Budget &amp; Cash Flow Adj'!I94,"Tab 8 is Different by "&amp;TEXT(ABS('8) 5 YR Budget &amp; Cash Flow Adj'!I94-'7) Year 1 Cash Flow'!U95),"#,###.00"),"Tab 9 is Different by "&amp;TEXT(ABS('7) Year 1 Cash Flow'!U95-'8) 5 YR Budget &amp; Cash Flow Adj'!I94),"#,###.00"))))</f>
        <v>OK</v>
      </c>
    </row>
    <row r="95" spans="1:17" s="220" customFormat="1">
      <c r="A95" s="322"/>
      <c r="B95" s="457"/>
      <c r="C95" s="169" t="s">
        <v>82</v>
      </c>
      <c r="E95" s="71"/>
      <c r="F95" s="171"/>
      <c r="G95" s="167">
        <f>SUM(G90:G94)</f>
        <v>0</v>
      </c>
      <c r="H95" s="247"/>
      <c r="I95" s="447">
        <f t="shared" ref="I95:N95" si="15">SUM(I90:I94)</f>
        <v>0</v>
      </c>
      <c r="J95" s="283">
        <f t="shared" si="15"/>
        <v>0</v>
      </c>
      <c r="K95" s="283">
        <f t="shared" si="15"/>
        <v>0</v>
      </c>
      <c r="L95" s="283">
        <f t="shared" si="15"/>
        <v>0</v>
      </c>
      <c r="M95" s="283">
        <f t="shared" si="15"/>
        <v>0</v>
      </c>
      <c r="N95" s="490">
        <f t="shared" si="15"/>
        <v>0</v>
      </c>
      <c r="O95" s="674"/>
      <c r="Q95" s="1" t="str">
        <f>IF(AND(N95='7) Year 1 Cash Flow'!U96,'8) 5 YR Budget &amp; Cash Flow Adj'!I95='7) Year 1 Cash Flow'!U96),"OK",IF('7) Year 1 Cash Flow'!U96='8) 5 YR Budget &amp; Cash Flow Adj'!I95,"Tab 7 is Different by "&amp;TEXT(ABS('7) Year 1 Cash Flow'!U96-N95),"#,###.00"),IF(N95='8) 5 YR Budget &amp; Cash Flow Adj'!I95,"Tab 8 is Different by "&amp;TEXT(ABS('8) 5 YR Budget &amp; Cash Flow Adj'!I95-'7) Year 1 Cash Flow'!U96),"#,###.00"),"Tab 9 is Different by "&amp;TEXT(ABS('7) Year 1 Cash Flow'!U96-'8) 5 YR Budget &amp; Cash Flow Adj'!I95),"#,###.00"))))</f>
        <v>OK</v>
      </c>
    </row>
    <row r="96" spans="1:17" s="220" customFormat="1" ht="7.5" customHeight="1">
      <c r="A96" s="322"/>
      <c r="B96" s="457"/>
      <c r="D96" s="71"/>
      <c r="E96" s="71"/>
      <c r="F96" s="171"/>
      <c r="G96" s="171"/>
      <c r="H96" s="247"/>
      <c r="I96" s="265"/>
      <c r="J96" s="265"/>
      <c r="K96" s="265"/>
      <c r="L96" s="265"/>
      <c r="M96" s="265"/>
      <c r="N96" s="491"/>
      <c r="O96" s="471"/>
      <c r="Q96" s="1"/>
    </row>
    <row r="97" spans="1:17" s="220" customFormat="1">
      <c r="A97" s="322"/>
      <c r="B97" s="457"/>
      <c r="C97" s="175" t="s">
        <v>83</v>
      </c>
      <c r="D97" s="134"/>
      <c r="E97" s="134"/>
      <c r="F97" s="247"/>
      <c r="G97" s="404">
        <f>G76+G87+G95</f>
        <v>0</v>
      </c>
      <c r="H97" s="247"/>
      <c r="I97" s="404">
        <f t="shared" ref="I97:N97" si="16">I76+I87+I95</f>
        <v>0</v>
      </c>
      <c r="J97" s="257">
        <f t="shared" si="16"/>
        <v>0</v>
      </c>
      <c r="K97" s="257">
        <f t="shared" si="16"/>
        <v>0</v>
      </c>
      <c r="L97" s="257">
        <f t="shared" si="16"/>
        <v>0</v>
      </c>
      <c r="M97" s="257">
        <f t="shared" si="16"/>
        <v>0</v>
      </c>
      <c r="N97" s="488">
        <f t="shared" si="16"/>
        <v>0</v>
      </c>
      <c r="O97" s="674"/>
      <c r="Q97" s="1" t="str">
        <f>IF(AND(N97='7) Year 1 Cash Flow'!U98,'8) 5 YR Budget &amp; Cash Flow Adj'!I97='7) Year 1 Cash Flow'!U98),"OK",IF('7) Year 1 Cash Flow'!U98='8) 5 YR Budget &amp; Cash Flow Adj'!I97,"Tab 7 is Different by "&amp;TEXT(ABS('7) Year 1 Cash Flow'!U98-N97),"#,###.00"),IF(N97='8) 5 YR Budget &amp; Cash Flow Adj'!I97,"Tab 8 is Different by "&amp;TEXT(ABS('8) 5 YR Budget &amp; Cash Flow Adj'!I97-'7) Year 1 Cash Flow'!U98),"#,###.00"),"Tab 9 is Different by "&amp;TEXT(ABS('7) Year 1 Cash Flow'!U98-'8) 5 YR Budget &amp; Cash Flow Adj'!I97),"#,###.00"))))</f>
        <v>OK</v>
      </c>
    </row>
    <row r="98" spans="1:17" s="220" customFormat="1" ht="7.5" customHeight="1">
      <c r="A98" s="322"/>
      <c r="B98" s="457"/>
      <c r="D98" s="71"/>
      <c r="E98" s="71"/>
      <c r="F98" s="171"/>
      <c r="G98" s="171"/>
      <c r="H98" s="247"/>
      <c r="I98" s="247"/>
      <c r="J98" s="265"/>
      <c r="K98" s="265"/>
      <c r="L98" s="265"/>
      <c r="M98" s="265"/>
      <c r="N98" s="491"/>
      <c r="O98" s="471"/>
      <c r="Q98" s="1"/>
    </row>
    <row r="99" spans="1:17" s="220" customFormat="1" ht="12" customHeight="1">
      <c r="A99" s="322"/>
      <c r="B99" s="457"/>
      <c r="C99" s="281" t="s">
        <v>84</v>
      </c>
      <c r="D99" s="134"/>
      <c r="E99" s="134"/>
      <c r="F99" s="174"/>
      <c r="G99" s="174"/>
      <c r="H99" s="247"/>
      <c r="I99" s="247"/>
      <c r="J99" s="247"/>
      <c r="K99" s="247"/>
      <c r="L99" s="247"/>
      <c r="M99" s="247"/>
      <c r="N99" s="487"/>
      <c r="O99" s="471"/>
      <c r="Q99" s="1"/>
    </row>
    <row r="100" spans="1:17" s="220" customFormat="1">
      <c r="A100" s="322"/>
      <c r="B100" s="457"/>
      <c r="D100" s="166" t="s">
        <v>14</v>
      </c>
      <c r="E100" s="134"/>
      <c r="F100" s="174"/>
      <c r="G100" s="174"/>
      <c r="H100" s="247"/>
      <c r="I100" s="253">
        <v>0</v>
      </c>
      <c r="J100" s="253">
        <v>0</v>
      </c>
      <c r="K100" s="253">
        <v>0</v>
      </c>
      <c r="L100" s="253">
        <v>0</v>
      </c>
      <c r="M100" s="253">
        <v>0</v>
      </c>
      <c r="N100" s="488">
        <f>SUM(I100:M100)</f>
        <v>0</v>
      </c>
      <c r="O100" s="674"/>
      <c r="Q100" s="1" t="str">
        <f>IF(AND(N100='7) Year 1 Cash Flow'!U101,'8) 5 YR Budget &amp; Cash Flow Adj'!I100='7) Year 1 Cash Flow'!U101),"OK",IF('7) Year 1 Cash Flow'!U101='8) 5 YR Budget &amp; Cash Flow Adj'!I100,"Tab 7 is Different by "&amp;TEXT(ABS('7) Year 1 Cash Flow'!U101-N100),"#,###.00"),IF(N100='8) 5 YR Budget &amp; Cash Flow Adj'!I100,"Tab 8 is Different by "&amp;TEXT(ABS('8) 5 YR Budget &amp; Cash Flow Adj'!I100-'7) Year 1 Cash Flow'!U101),"#,###.00"),"Tab 9 is Different by "&amp;TEXT(ABS('7) Year 1 Cash Flow'!U101-'8) 5 YR Budget &amp; Cash Flow Adj'!I100),"#,###.00"))))</f>
        <v>OK</v>
      </c>
    </row>
    <row r="101" spans="1:17" s="220" customFormat="1">
      <c r="A101" s="322"/>
      <c r="B101" s="457"/>
      <c r="D101" s="71" t="s">
        <v>71</v>
      </c>
      <c r="E101" s="134"/>
      <c r="F101" s="174"/>
      <c r="G101" s="174"/>
      <c r="H101" s="247"/>
      <c r="I101" s="458">
        <v>0</v>
      </c>
      <c r="J101" s="458">
        <v>0</v>
      </c>
      <c r="K101" s="458">
        <v>0</v>
      </c>
      <c r="L101" s="458">
        <v>0</v>
      </c>
      <c r="M101" s="458">
        <v>0</v>
      </c>
      <c r="N101" s="488">
        <f>SUM(I101:M101)</f>
        <v>0</v>
      </c>
      <c r="O101" s="674"/>
      <c r="Q101" s="1" t="str">
        <f>IF(AND(N101='7) Year 1 Cash Flow'!U102,'8) 5 YR Budget &amp; Cash Flow Adj'!I101='7) Year 1 Cash Flow'!U102),"OK",IF('7) Year 1 Cash Flow'!U102='8) 5 YR Budget &amp; Cash Flow Adj'!I101,"Tab 7 is Different by "&amp;TEXT(ABS('7) Year 1 Cash Flow'!U102-N101),"#,###.00"),IF(N101='8) 5 YR Budget &amp; Cash Flow Adj'!I101,"Tab 8 is Different by "&amp;TEXT(ABS('8) 5 YR Budget &amp; Cash Flow Adj'!I101-'7) Year 1 Cash Flow'!U102),"#,###.00"),"Tab 9 is Different by "&amp;TEXT(ABS('7) Year 1 Cash Flow'!U102-'8) 5 YR Budget &amp; Cash Flow Adj'!I101),"#,###.00"))))</f>
        <v>OK</v>
      </c>
    </row>
    <row r="102" spans="1:17" s="220" customFormat="1" ht="18">
      <c r="A102" s="322"/>
      <c r="B102" s="457"/>
      <c r="D102" s="166" t="s">
        <v>60</v>
      </c>
      <c r="E102" s="134"/>
      <c r="F102" s="174"/>
      <c r="G102" s="174"/>
      <c r="H102" s="247"/>
      <c r="I102" s="362">
        <v>0</v>
      </c>
      <c r="J102" s="459">
        <v>0</v>
      </c>
      <c r="K102" s="459">
        <v>0</v>
      </c>
      <c r="L102" s="459">
        <v>0</v>
      </c>
      <c r="M102" s="459">
        <v>0</v>
      </c>
      <c r="N102" s="489">
        <f>SUM(I102:M102)</f>
        <v>0</v>
      </c>
      <c r="O102" s="674"/>
      <c r="Q102" s="1" t="str">
        <f>IF(AND(N102='7) Year 1 Cash Flow'!U103,'8) 5 YR Budget &amp; Cash Flow Adj'!I102='7) Year 1 Cash Flow'!U103),"OK",IF('7) Year 1 Cash Flow'!U103='8) 5 YR Budget &amp; Cash Flow Adj'!I102,"Tab 7 is Different by "&amp;TEXT(ABS('7) Year 1 Cash Flow'!U103-N102),"#,###.00"),IF(N102='8) 5 YR Budget &amp; Cash Flow Adj'!I102,"Tab 8 is Different by "&amp;TEXT(ABS('8) 5 YR Budget &amp; Cash Flow Adj'!I102-'7) Year 1 Cash Flow'!U103),"#,###.00"),"Tab 9 is Different by "&amp;TEXT(ABS('7) Year 1 Cash Flow'!U103-'8) 5 YR Budget &amp; Cash Flow Adj'!I102),"#,###.00"))))</f>
        <v>OK</v>
      </c>
    </row>
    <row r="103" spans="1:17" s="220" customFormat="1">
      <c r="A103" s="322"/>
      <c r="B103" s="457"/>
      <c r="C103" s="169" t="s">
        <v>85</v>
      </c>
      <c r="D103" s="134"/>
      <c r="E103" s="134"/>
      <c r="F103" s="174"/>
      <c r="G103" s="174"/>
      <c r="H103" s="247"/>
      <c r="I103" s="447">
        <f t="shared" ref="I103:N103" si="17">SUM(I99:I102)</f>
        <v>0</v>
      </c>
      <c r="J103" s="257">
        <f t="shared" si="17"/>
        <v>0</v>
      </c>
      <c r="K103" s="257">
        <f t="shared" si="17"/>
        <v>0</v>
      </c>
      <c r="L103" s="257">
        <f t="shared" si="17"/>
        <v>0</v>
      </c>
      <c r="M103" s="257">
        <f t="shared" si="17"/>
        <v>0</v>
      </c>
      <c r="N103" s="488">
        <f t="shared" si="17"/>
        <v>0</v>
      </c>
      <c r="O103" s="674"/>
      <c r="Q103" s="1" t="str">
        <f>IF(AND(N103='7) Year 1 Cash Flow'!U104,'8) 5 YR Budget &amp; Cash Flow Adj'!I103='7) Year 1 Cash Flow'!U104),"OK",IF('7) Year 1 Cash Flow'!U104='8) 5 YR Budget &amp; Cash Flow Adj'!I103,"Tab 7 is Different by "&amp;TEXT(ABS('7) Year 1 Cash Flow'!U104-N103),"#,###.00"),IF(N103='8) 5 YR Budget &amp; Cash Flow Adj'!I103,"Tab 8 is Different by "&amp;TEXT(ABS('8) 5 YR Budget &amp; Cash Flow Adj'!I103-'7) Year 1 Cash Flow'!U104),"#,###.00"),"Tab 9 is Different by "&amp;TEXT(ABS('7) Year 1 Cash Flow'!U104-'8) 5 YR Budget &amp; Cash Flow Adj'!I103),"#,###.00"))))</f>
        <v>OK</v>
      </c>
    </row>
    <row r="104" spans="1:17" s="220" customFormat="1" ht="7.5" customHeight="1">
      <c r="A104" s="322"/>
      <c r="B104" s="457"/>
      <c r="D104" s="71"/>
      <c r="E104" s="71"/>
      <c r="F104" s="171"/>
      <c r="G104" s="171"/>
      <c r="H104" s="247"/>
      <c r="I104" s="247"/>
      <c r="J104" s="265"/>
      <c r="K104" s="265"/>
      <c r="L104" s="265"/>
      <c r="M104" s="265"/>
      <c r="N104" s="491"/>
      <c r="O104" s="471"/>
      <c r="Q104" s="1"/>
    </row>
    <row r="105" spans="1:17" s="220" customFormat="1">
      <c r="A105" s="322"/>
      <c r="B105" s="457"/>
      <c r="C105" s="175" t="s">
        <v>86</v>
      </c>
      <c r="D105" s="134"/>
      <c r="E105" s="134"/>
      <c r="F105" s="247"/>
      <c r="G105" s="404">
        <f>G97</f>
        <v>0</v>
      </c>
      <c r="H105" s="247"/>
      <c r="I105" s="447">
        <f t="shared" ref="I105:N105" si="18">I97+I103</f>
        <v>0</v>
      </c>
      <c r="J105" s="447">
        <f t="shared" si="18"/>
        <v>0</v>
      </c>
      <c r="K105" s="447">
        <f t="shared" si="18"/>
        <v>0</v>
      </c>
      <c r="L105" s="447">
        <f t="shared" si="18"/>
        <v>0</v>
      </c>
      <c r="M105" s="447">
        <f t="shared" si="18"/>
        <v>0</v>
      </c>
      <c r="N105" s="488">
        <f t="shared" si="18"/>
        <v>0</v>
      </c>
      <c r="O105" s="674"/>
      <c r="Q105" s="1" t="str">
        <f>IF(AND(N105='7) Year 1 Cash Flow'!U106,'8) 5 YR Budget &amp; Cash Flow Adj'!I105='7) Year 1 Cash Flow'!U106),"OK",IF('7) Year 1 Cash Flow'!U106='8) 5 YR Budget &amp; Cash Flow Adj'!I105,"Tab 7 is Different by "&amp;TEXT(ABS('7) Year 1 Cash Flow'!U106-N105),"#,###.00"),IF(N105='8) 5 YR Budget &amp; Cash Flow Adj'!I105,"Tab 8 is Different by "&amp;TEXT(ABS('8) 5 YR Budget &amp; Cash Flow Adj'!I105-'7) Year 1 Cash Flow'!U106),"#,###.00"),"Tab 9 is Different by "&amp;TEXT(ABS('7) Year 1 Cash Flow'!U106-'8) 5 YR Budget &amp; Cash Flow Adj'!I105),"#,###.00"))))</f>
        <v>OK</v>
      </c>
    </row>
    <row r="106" spans="1:17" s="220" customFormat="1" ht="7.5" customHeight="1">
      <c r="A106" s="322"/>
      <c r="B106" s="457"/>
      <c r="E106" s="71"/>
      <c r="F106" s="171"/>
      <c r="G106" s="171"/>
      <c r="H106" s="247"/>
      <c r="I106" s="265"/>
      <c r="J106" s="265"/>
      <c r="K106" s="265"/>
      <c r="L106" s="265"/>
      <c r="M106" s="265"/>
      <c r="N106" s="491"/>
      <c r="O106" s="471"/>
      <c r="Q106" s="1"/>
    </row>
    <row r="107" spans="1:17" s="220" customFormat="1" ht="12" customHeight="1">
      <c r="A107" s="322"/>
      <c r="B107" s="457"/>
      <c r="C107" s="281" t="s">
        <v>87</v>
      </c>
      <c r="E107" s="71"/>
      <c r="F107" s="171"/>
      <c r="G107" s="171"/>
      <c r="H107" s="247"/>
      <c r="I107" s="247"/>
      <c r="J107" s="247"/>
      <c r="K107" s="247"/>
      <c r="L107" s="247"/>
      <c r="M107" s="247"/>
      <c r="N107" s="487"/>
      <c r="O107" s="471"/>
      <c r="Q107" s="1" t="str">
        <f>IF(AND(N107='7) Year 1 Cash Flow'!U108,'8) 5 YR Budget &amp; Cash Flow Adj'!I107='7) Year 1 Cash Flow'!U108),"OK",IF('7) Year 1 Cash Flow'!U108='8) 5 YR Budget &amp; Cash Flow Adj'!I107,"Tab 7 is Different by "&amp;TEXT(ABS('7) Year 1 Cash Flow'!U108-N107),"#,###.00"),IF(N107='8) 5 YR Budget &amp; Cash Flow Adj'!I107,"Tab 8 is Different by "&amp;TEXT(ABS('8) 5 YR Budget &amp; Cash Flow Adj'!I107-'7) Year 1 Cash Flow'!U108),"#,###.00"),"Tab 9 is Different by "&amp;TEXT(ABS('7) Year 1 Cash Flow'!U108-'8) 5 YR Budget &amp; Cash Flow Adj'!I107),"#,###.00"))))</f>
        <v>OK</v>
      </c>
    </row>
    <row r="108" spans="1:17" s="220" customFormat="1">
      <c r="A108" s="322"/>
      <c r="B108" s="457"/>
      <c r="D108" s="134" t="s">
        <v>67</v>
      </c>
      <c r="E108" s="71"/>
      <c r="F108" s="171"/>
      <c r="G108" s="171"/>
      <c r="H108" s="247"/>
      <c r="I108" s="458">
        <v>0</v>
      </c>
      <c r="J108" s="458">
        <v>0</v>
      </c>
      <c r="K108" s="458">
        <v>0</v>
      </c>
      <c r="L108" s="458">
        <v>0</v>
      </c>
      <c r="M108" s="458">
        <v>0</v>
      </c>
      <c r="N108" s="488">
        <f t="shared" ref="N108:N116" si="19">SUM(I108:M108)</f>
        <v>0</v>
      </c>
      <c r="O108" s="674"/>
      <c r="Q108" s="1" t="str">
        <f>IF(AND(N108='7) Year 1 Cash Flow'!U109,'8) 5 YR Budget &amp; Cash Flow Adj'!I108='7) Year 1 Cash Flow'!U109),"OK",IF('7) Year 1 Cash Flow'!U109='8) 5 YR Budget &amp; Cash Flow Adj'!I108,"Tab 7 is Different by "&amp;TEXT(ABS('7) Year 1 Cash Flow'!U109-N108),"#,###.00"),IF(N108='8) 5 YR Budget &amp; Cash Flow Adj'!I108,"Tab 8 is Different by "&amp;TEXT(ABS('8) 5 YR Budget &amp; Cash Flow Adj'!I108-'7) Year 1 Cash Flow'!U109),"#,###.00"),"Tab 9 is Different by "&amp;TEXT(ABS('7) Year 1 Cash Flow'!U109-'8) 5 YR Budget &amp; Cash Flow Adj'!I108),"#,###.00"))))</f>
        <v>OK</v>
      </c>
    </row>
    <row r="109" spans="1:17" s="220" customFormat="1">
      <c r="A109" s="322"/>
      <c r="B109" s="457"/>
      <c r="D109" s="166" t="s">
        <v>5</v>
      </c>
      <c r="E109" s="71"/>
      <c r="F109" s="171"/>
      <c r="G109" s="171"/>
      <c r="H109" s="247"/>
      <c r="I109" s="458">
        <v>0</v>
      </c>
      <c r="J109" s="458">
        <v>0</v>
      </c>
      <c r="K109" s="458">
        <v>0</v>
      </c>
      <c r="L109" s="458">
        <v>0</v>
      </c>
      <c r="M109" s="458">
        <v>0</v>
      </c>
      <c r="N109" s="488">
        <f t="shared" si="19"/>
        <v>0</v>
      </c>
      <c r="O109" s="674"/>
      <c r="Q109" s="1" t="str">
        <f>IF(AND(N109='7) Year 1 Cash Flow'!U110,'8) 5 YR Budget &amp; Cash Flow Adj'!I109='7) Year 1 Cash Flow'!U110),"OK",IF('7) Year 1 Cash Flow'!U110='8) 5 YR Budget &amp; Cash Flow Adj'!I109,"Tab 7 is Different by "&amp;TEXT(ABS('7) Year 1 Cash Flow'!U110-N109),"#,###.00"),IF(N109='8) 5 YR Budget &amp; Cash Flow Adj'!I109,"Tab 8 is Different by "&amp;TEXT(ABS('8) 5 YR Budget &amp; Cash Flow Adj'!I109-'7) Year 1 Cash Flow'!U110),"#,###.00"),"Tab 9 is Different by "&amp;TEXT(ABS('7) Year 1 Cash Flow'!U110-'8) 5 YR Budget &amp; Cash Flow Adj'!I109),"#,###.00"))))</f>
        <v>OK</v>
      </c>
    </row>
    <row r="110" spans="1:17" s="220" customFormat="1">
      <c r="A110" s="322"/>
      <c r="B110" s="457"/>
      <c r="D110" s="166" t="s">
        <v>68</v>
      </c>
      <c r="E110" s="71"/>
      <c r="F110" s="171"/>
      <c r="G110" s="171"/>
      <c r="H110" s="247"/>
      <c r="I110" s="458">
        <v>0</v>
      </c>
      <c r="J110" s="458">
        <v>0</v>
      </c>
      <c r="K110" s="458">
        <v>0</v>
      </c>
      <c r="L110" s="458">
        <v>0</v>
      </c>
      <c r="M110" s="458">
        <v>0</v>
      </c>
      <c r="N110" s="488">
        <f t="shared" si="19"/>
        <v>0</v>
      </c>
      <c r="O110" s="674"/>
      <c r="Q110" s="1" t="str">
        <f>IF(AND(N110='7) Year 1 Cash Flow'!U111,'8) 5 YR Budget &amp; Cash Flow Adj'!I110='7) Year 1 Cash Flow'!U111),"OK",IF('7) Year 1 Cash Flow'!U111='8) 5 YR Budget &amp; Cash Flow Adj'!I110,"Tab 7 is Different by "&amp;TEXT(ABS('7) Year 1 Cash Flow'!U111-N110),"#,###.00"),IF(N110='8) 5 YR Budget &amp; Cash Flow Adj'!I110,"Tab 8 is Different by "&amp;TEXT(ABS('8) 5 YR Budget &amp; Cash Flow Adj'!I110-'7) Year 1 Cash Flow'!U111),"#,###.00"),"Tab 9 is Different by "&amp;TEXT(ABS('7) Year 1 Cash Flow'!U111-'8) 5 YR Budget &amp; Cash Flow Adj'!I110),"#,###.00"))))</f>
        <v>OK</v>
      </c>
    </row>
    <row r="111" spans="1:17" s="220" customFormat="1">
      <c r="A111" s="322"/>
      <c r="B111" s="457"/>
      <c r="D111" s="166" t="s">
        <v>15</v>
      </c>
      <c r="E111" s="71"/>
      <c r="F111" s="171"/>
      <c r="G111" s="171"/>
      <c r="H111" s="247"/>
      <c r="I111" s="458">
        <v>0</v>
      </c>
      <c r="J111" s="458">
        <v>0</v>
      </c>
      <c r="K111" s="458">
        <v>0</v>
      </c>
      <c r="L111" s="458">
        <v>0</v>
      </c>
      <c r="M111" s="458">
        <v>0</v>
      </c>
      <c r="N111" s="488">
        <f t="shared" si="19"/>
        <v>0</v>
      </c>
      <c r="O111" s="674"/>
      <c r="Q111" s="1" t="str">
        <f>IF(AND(N111='7) Year 1 Cash Flow'!U112,'8) 5 YR Budget &amp; Cash Flow Adj'!I111='7) Year 1 Cash Flow'!U112),"OK",IF('7) Year 1 Cash Flow'!U112='8) 5 YR Budget &amp; Cash Flow Adj'!I111,"Tab 7 is Different by "&amp;TEXT(ABS('7) Year 1 Cash Flow'!U112-N111),"#,###.00"),IF(N111='8) 5 YR Budget &amp; Cash Flow Adj'!I111,"Tab 8 is Different by "&amp;TEXT(ABS('8) 5 YR Budget &amp; Cash Flow Adj'!I111-'7) Year 1 Cash Flow'!U112),"#,###.00"),"Tab 9 is Different by "&amp;TEXT(ABS('7) Year 1 Cash Flow'!U112-'8) 5 YR Budget &amp; Cash Flow Adj'!I111),"#,###.00"))))</f>
        <v>OK</v>
      </c>
    </row>
    <row r="112" spans="1:17" s="220" customFormat="1">
      <c r="A112" s="322"/>
      <c r="B112" s="457"/>
      <c r="D112" s="166" t="s">
        <v>59</v>
      </c>
      <c r="E112" s="71"/>
      <c r="F112" s="171"/>
      <c r="G112" s="171"/>
      <c r="H112" s="247"/>
      <c r="I112" s="458">
        <v>0</v>
      </c>
      <c r="J112" s="458">
        <v>0</v>
      </c>
      <c r="K112" s="458">
        <v>0</v>
      </c>
      <c r="L112" s="458">
        <v>0</v>
      </c>
      <c r="M112" s="458">
        <v>0</v>
      </c>
      <c r="N112" s="488">
        <f t="shared" si="19"/>
        <v>0</v>
      </c>
      <c r="O112" s="674"/>
      <c r="Q112" s="1" t="str">
        <f>IF(AND(N112='7) Year 1 Cash Flow'!U113,'8) 5 YR Budget &amp; Cash Flow Adj'!I112='7) Year 1 Cash Flow'!U113),"OK",IF('7) Year 1 Cash Flow'!U113='8) 5 YR Budget &amp; Cash Flow Adj'!I112,"Tab 7 is Different by "&amp;TEXT(ABS('7) Year 1 Cash Flow'!U113-N112),"#,###.00"),IF(N112='8) 5 YR Budget &amp; Cash Flow Adj'!I112,"Tab 8 is Different by "&amp;TEXT(ABS('8) 5 YR Budget &amp; Cash Flow Adj'!I112-'7) Year 1 Cash Flow'!U113),"#,###.00"),"Tab 9 is Different by "&amp;TEXT(ABS('7) Year 1 Cash Flow'!U113-'8) 5 YR Budget &amp; Cash Flow Adj'!I112),"#,###.00"))))</f>
        <v>OK</v>
      </c>
    </row>
    <row r="113" spans="1:17" s="220" customFormat="1">
      <c r="A113" s="322"/>
      <c r="B113" s="457"/>
      <c r="D113" s="166" t="s">
        <v>16</v>
      </c>
      <c r="E113" s="71"/>
      <c r="F113" s="171"/>
      <c r="G113" s="171"/>
      <c r="H113" s="247"/>
      <c r="I113" s="458">
        <v>0</v>
      </c>
      <c r="J113" s="458">
        <v>0</v>
      </c>
      <c r="K113" s="458">
        <v>0</v>
      </c>
      <c r="L113" s="458">
        <v>0</v>
      </c>
      <c r="M113" s="458">
        <v>0</v>
      </c>
      <c r="N113" s="488">
        <f t="shared" si="19"/>
        <v>0</v>
      </c>
      <c r="O113" s="674"/>
      <c r="Q113" s="1" t="str">
        <f>IF(AND(N113='7) Year 1 Cash Flow'!U114,'8) 5 YR Budget &amp; Cash Flow Adj'!I113='7) Year 1 Cash Flow'!U114),"OK",IF('7) Year 1 Cash Flow'!U114='8) 5 YR Budget &amp; Cash Flow Adj'!I113,"Tab 7 is Different by "&amp;TEXT(ABS('7) Year 1 Cash Flow'!U114-N113),"#,###.00"),IF(N113='8) 5 YR Budget &amp; Cash Flow Adj'!I113,"Tab 8 is Different by "&amp;TEXT(ABS('8) 5 YR Budget &amp; Cash Flow Adj'!I113-'7) Year 1 Cash Flow'!U114),"#,###.00"),"Tab 9 is Different by "&amp;TEXT(ABS('7) Year 1 Cash Flow'!U114-'8) 5 YR Budget &amp; Cash Flow Adj'!I113),"#,###.00"))))</f>
        <v>OK</v>
      </c>
    </row>
    <row r="114" spans="1:17" s="220" customFormat="1">
      <c r="A114" s="322"/>
      <c r="B114" s="457"/>
      <c r="D114" s="166" t="s">
        <v>17</v>
      </c>
      <c r="E114" s="71"/>
      <c r="F114" s="171"/>
      <c r="G114" s="171"/>
      <c r="H114" s="247"/>
      <c r="I114" s="458">
        <v>0</v>
      </c>
      <c r="J114" s="458">
        <v>0</v>
      </c>
      <c r="K114" s="458">
        <v>0</v>
      </c>
      <c r="L114" s="458">
        <v>0</v>
      </c>
      <c r="M114" s="458">
        <v>0</v>
      </c>
      <c r="N114" s="488">
        <f t="shared" si="19"/>
        <v>0</v>
      </c>
      <c r="O114" s="674"/>
      <c r="Q114" s="1" t="str">
        <f>IF(AND(N114='7) Year 1 Cash Flow'!U115,'8) 5 YR Budget &amp; Cash Flow Adj'!I114='7) Year 1 Cash Flow'!U115),"OK",IF('7) Year 1 Cash Flow'!U115='8) 5 YR Budget &amp; Cash Flow Adj'!I114,"Tab 7 is Different by "&amp;TEXT(ABS('7) Year 1 Cash Flow'!U115-N114),"#,###.00"),IF(N114='8) 5 YR Budget &amp; Cash Flow Adj'!I114,"Tab 8 is Different by "&amp;TEXT(ABS('8) 5 YR Budget &amp; Cash Flow Adj'!I114-'7) Year 1 Cash Flow'!U115),"#,###.00"),"Tab 9 is Different by "&amp;TEXT(ABS('7) Year 1 Cash Flow'!U115-'8) 5 YR Budget &amp; Cash Flow Adj'!I114),"#,###.00"))))</f>
        <v>OK</v>
      </c>
    </row>
    <row r="115" spans="1:17" s="220" customFormat="1">
      <c r="A115" s="322"/>
      <c r="B115" s="457"/>
      <c r="D115" s="166" t="s">
        <v>70</v>
      </c>
      <c r="E115" s="71"/>
      <c r="F115" s="171"/>
      <c r="G115" s="171"/>
      <c r="H115" s="247"/>
      <c r="I115" s="458">
        <v>0</v>
      </c>
      <c r="J115" s="458">
        <v>0</v>
      </c>
      <c r="K115" s="458">
        <v>0</v>
      </c>
      <c r="L115" s="458">
        <v>0</v>
      </c>
      <c r="M115" s="458">
        <v>0</v>
      </c>
      <c r="N115" s="488">
        <f t="shared" si="19"/>
        <v>0</v>
      </c>
      <c r="O115" s="674"/>
      <c r="Q115" s="1" t="str">
        <f>IF(AND(N115='7) Year 1 Cash Flow'!U116,'8) 5 YR Budget &amp; Cash Flow Adj'!I115='7) Year 1 Cash Flow'!U116),"OK",IF('7) Year 1 Cash Flow'!U116='8) 5 YR Budget &amp; Cash Flow Adj'!I115,"Tab 7 is Different by "&amp;TEXT(ABS('7) Year 1 Cash Flow'!U116-N115),"#,###.00"),IF(N115='8) 5 YR Budget &amp; Cash Flow Adj'!I115,"Tab 8 is Different by "&amp;TEXT(ABS('8) 5 YR Budget &amp; Cash Flow Adj'!I115-'7) Year 1 Cash Flow'!U116),"#,###.00"),"Tab 9 is Different by "&amp;TEXT(ABS('7) Year 1 Cash Flow'!U116-'8) 5 YR Budget &amp; Cash Flow Adj'!I115),"#,###.00"))))</f>
        <v>OK</v>
      </c>
    </row>
    <row r="116" spans="1:17" s="220" customFormat="1" ht="18">
      <c r="A116" s="322"/>
      <c r="B116" s="457"/>
      <c r="D116" s="134" t="s">
        <v>69</v>
      </c>
      <c r="E116" s="71"/>
      <c r="F116" s="171"/>
      <c r="G116" s="171"/>
      <c r="H116" s="247"/>
      <c r="I116" s="459">
        <v>0</v>
      </c>
      <c r="J116" s="459">
        <v>0</v>
      </c>
      <c r="K116" s="459">
        <v>0</v>
      </c>
      <c r="L116" s="459">
        <v>0</v>
      </c>
      <c r="M116" s="459">
        <v>0</v>
      </c>
      <c r="N116" s="489">
        <f t="shared" si="19"/>
        <v>0</v>
      </c>
      <c r="O116" s="674"/>
      <c r="Q116" s="1" t="str">
        <f>IF(AND(N116='7) Year 1 Cash Flow'!U117,'8) 5 YR Budget &amp; Cash Flow Adj'!I116='7) Year 1 Cash Flow'!U117),"OK",IF('7) Year 1 Cash Flow'!U117='8) 5 YR Budget &amp; Cash Flow Adj'!I116,"Tab 7 is Different by "&amp;TEXT(ABS('7) Year 1 Cash Flow'!U117-N116),"#,###.00"),IF(N116='8) 5 YR Budget &amp; Cash Flow Adj'!I116,"Tab 8 is Different by "&amp;TEXT(ABS('8) 5 YR Budget &amp; Cash Flow Adj'!I116-'7) Year 1 Cash Flow'!U117),"#,###.00"),"Tab 9 is Different by "&amp;TEXT(ABS('7) Year 1 Cash Flow'!U117-'8) 5 YR Budget &amp; Cash Flow Adj'!I116),"#,###.00"))))</f>
        <v>OK</v>
      </c>
    </row>
    <row r="117" spans="1:17" s="220" customFormat="1" ht="15.5" thickBot="1">
      <c r="A117" s="322"/>
      <c r="B117" s="492"/>
      <c r="C117" s="493" t="s">
        <v>88</v>
      </c>
      <c r="D117" s="474"/>
      <c r="E117" s="494"/>
      <c r="F117" s="495"/>
      <c r="G117" s="495"/>
      <c r="H117" s="476"/>
      <c r="I117" s="496">
        <f t="shared" ref="I117:N117" si="20">SUM(I108:I116)</f>
        <v>0</v>
      </c>
      <c r="J117" s="496">
        <f t="shared" si="20"/>
        <v>0</v>
      </c>
      <c r="K117" s="496">
        <f t="shared" si="20"/>
        <v>0</v>
      </c>
      <c r="L117" s="496">
        <f t="shared" si="20"/>
        <v>0</v>
      </c>
      <c r="M117" s="496">
        <f t="shared" si="20"/>
        <v>0</v>
      </c>
      <c r="N117" s="497">
        <f t="shared" si="20"/>
        <v>0</v>
      </c>
      <c r="O117" s="674"/>
      <c r="Q117" s="1" t="str">
        <f>IF(AND(N117='7) Year 1 Cash Flow'!U118,'8) 5 YR Budget &amp; Cash Flow Adj'!I117='7) Year 1 Cash Flow'!U118),"OK",IF('7) Year 1 Cash Flow'!U118='8) 5 YR Budget &amp; Cash Flow Adj'!I117,"Tab 7 is Different by "&amp;TEXT(ABS('7) Year 1 Cash Flow'!U118-N117),"#,###.00"),IF(N117='8) 5 YR Budget &amp; Cash Flow Adj'!I117,"Tab 8 is Different by "&amp;TEXT(ABS('8) 5 YR Budget &amp; Cash Flow Adj'!I117-'7) Year 1 Cash Flow'!U118),"#,###.00"),"Tab 9 is Different by "&amp;TEXT(ABS('7) Year 1 Cash Flow'!U118-'8) 5 YR Budget &amp; Cash Flow Adj'!I117),"#,###.00"))))</f>
        <v>OK</v>
      </c>
    </row>
    <row r="118" spans="1:17" s="220" customFormat="1" ht="7.5" customHeight="1">
      <c r="A118" s="322"/>
      <c r="B118" s="499"/>
      <c r="C118" s="482"/>
      <c r="D118" s="500"/>
      <c r="E118" s="500"/>
      <c r="F118" s="501"/>
      <c r="G118" s="501"/>
      <c r="H118" s="484"/>
      <c r="I118" s="484"/>
      <c r="J118" s="484"/>
      <c r="K118" s="484"/>
      <c r="L118" s="484"/>
      <c r="M118" s="484"/>
      <c r="N118" s="686"/>
      <c r="O118" s="498"/>
      <c r="Q118" s="1"/>
    </row>
    <row r="119" spans="1:17" s="220" customFormat="1" ht="12" customHeight="1">
      <c r="A119" s="322"/>
      <c r="B119" s="457"/>
      <c r="C119" s="281" t="s">
        <v>89</v>
      </c>
      <c r="D119" s="71"/>
      <c r="E119" s="71"/>
      <c r="F119" s="171"/>
      <c r="G119" s="171"/>
      <c r="H119" s="247"/>
      <c r="I119" s="247"/>
      <c r="J119" s="247"/>
      <c r="K119" s="247"/>
      <c r="L119" s="247"/>
      <c r="M119" s="247"/>
      <c r="N119" s="487"/>
      <c r="O119" s="471"/>
      <c r="Q119" s="1"/>
    </row>
    <row r="120" spans="1:17" s="220" customFormat="1">
      <c r="A120" s="322"/>
      <c r="B120" s="457"/>
      <c r="D120" s="166" t="s">
        <v>1</v>
      </c>
      <c r="E120" s="134"/>
      <c r="F120" s="174"/>
      <c r="G120" s="174"/>
      <c r="H120" s="247"/>
      <c r="I120" s="458">
        <v>0</v>
      </c>
      <c r="J120" s="458">
        <v>0</v>
      </c>
      <c r="K120" s="458">
        <v>0</v>
      </c>
      <c r="L120" s="458">
        <v>0</v>
      </c>
      <c r="M120" s="458">
        <v>0</v>
      </c>
      <c r="N120" s="488">
        <f t="shared" ref="N120:N139" si="21">SUM(I120:M120)</f>
        <v>0</v>
      </c>
      <c r="O120" s="674"/>
      <c r="Q120" s="1" t="str">
        <f>IF(AND(N120='7) Year 1 Cash Flow'!U121,'8) 5 YR Budget &amp; Cash Flow Adj'!I120='7) Year 1 Cash Flow'!U121),"OK",IF('7) Year 1 Cash Flow'!U121='8) 5 YR Budget &amp; Cash Flow Adj'!I120,"Tab 7 is Different by "&amp;TEXT(ABS('7) Year 1 Cash Flow'!U121-N120),"#,###.00"),IF(N120='8) 5 YR Budget &amp; Cash Flow Adj'!I120,"Tab 8 is Different by "&amp;TEXT(ABS('8) 5 YR Budget &amp; Cash Flow Adj'!I120-'7) Year 1 Cash Flow'!U121),"#,###.00"),"Tab 9 is Different by "&amp;TEXT(ABS('7) Year 1 Cash Flow'!U121-'8) 5 YR Budget &amp; Cash Flow Adj'!I120),"#,###.00"))))</f>
        <v>OK</v>
      </c>
    </row>
    <row r="121" spans="1:17" s="220" customFormat="1">
      <c r="A121" s="322"/>
      <c r="B121" s="457"/>
      <c r="D121" s="166" t="s">
        <v>73</v>
      </c>
      <c r="E121" s="134"/>
      <c r="F121" s="174"/>
      <c r="G121" s="174"/>
      <c r="H121" s="247"/>
      <c r="I121" s="458">
        <v>0</v>
      </c>
      <c r="J121" s="458">
        <v>0</v>
      </c>
      <c r="K121" s="458">
        <v>0</v>
      </c>
      <c r="L121" s="458">
        <v>0</v>
      </c>
      <c r="M121" s="458">
        <v>0</v>
      </c>
      <c r="N121" s="488">
        <f t="shared" si="21"/>
        <v>0</v>
      </c>
      <c r="O121" s="674"/>
      <c r="Q121" s="1" t="str">
        <f>IF(AND(N121='7) Year 1 Cash Flow'!U122,'8) 5 YR Budget &amp; Cash Flow Adj'!I121='7) Year 1 Cash Flow'!U122),"OK",IF('7) Year 1 Cash Flow'!U122='8) 5 YR Budget &amp; Cash Flow Adj'!I121,"Tab 7 is Different by "&amp;TEXT(ABS('7) Year 1 Cash Flow'!U122-N121),"#,###.00"),IF(N121='8) 5 YR Budget &amp; Cash Flow Adj'!I121,"Tab 8 is Different by "&amp;TEXT(ABS('8) 5 YR Budget &amp; Cash Flow Adj'!I121-'7) Year 1 Cash Flow'!U122),"#,###.00"),"Tab 9 is Different by "&amp;TEXT(ABS('7) Year 1 Cash Flow'!U122-'8) 5 YR Budget &amp; Cash Flow Adj'!I121),"#,###.00"))))</f>
        <v>OK</v>
      </c>
    </row>
    <row r="122" spans="1:17" s="220" customFormat="1">
      <c r="A122" s="322"/>
      <c r="B122" s="457"/>
      <c r="D122" s="166" t="s">
        <v>66</v>
      </c>
      <c r="E122" s="134"/>
      <c r="F122" s="174"/>
      <c r="G122" s="174"/>
      <c r="H122" s="247"/>
      <c r="I122" s="458">
        <v>0</v>
      </c>
      <c r="J122" s="458">
        <v>0</v>
      </c>
      <c r="K122" s="458">
        <v>0</v>
      </c>
      <c r="L122" s="458">
        <v>0</v>
      </c>
      <c r="M122" s="458">
        <v>0</v>
      </c>
      <c r="N122" s="488">
        <f t="shared" si="21"/>
        <v>0</v>
      </c>
      <c r="O122" s="674"/>
      <c r="Q122" s="1" t="str">
        <f>IF(AND(N122='7) Year 1 Cash Flow'!U123,'8) 5 YR Budget &amp; Cash Flow Adj'!I122='7) Year 1 Cash Flow'!U123),"OK",IF('7) Year 1 Cash Flow'!U123='8) 5 YR Budget &amp; Cash Flow Adj'!I122,"Tab 7 is Different by "&amp;TEXT(ABS('7) Year 1 Cash Flow'!U123-N122),"#,###.00"),IF(N122='8) 5 YR Budget &amp; Cash Flow Adj'!I122,"Tab 8 is Different by "&amp;TEXT(ABS('8) 5 YR Budget &amp; Cash Flow Adj'!I122-'7) Year 1 Cash Flow'!U123),"#,###.00"),"Tab 9 is Different by "&amp;TEXT(ABS('7) Year 1 Cash Flow'!U123-'8) 5 YR Budget &amp; Cash Flow Adj'!I122),"#,###.00"))))</f>
        <v>OK</v>
      </c>
    </row>
    <row r="123" spans="1:17" s="220" customFormat="1">
      <c r="A123" s="322"/>
      <c r="B123" s="457"/>
      <c r="D123" s="166" t="s">
        <v>72</v>
      </c>
      <c r="E123" s="134"/>
      <c r="F123" s="174"/>
      <c r="G123" s="174"/>
      <c r="H123" s="247"/>
      <c r="I123" s="458">
        <v>0</v>
      </c>
      <c r="J123" s="458">
        <v>0</v>
      </c>
      <c r="K123" s="458">
        <v>0</v>
      </c>
      <c r="L123" s="458">
        <v>0</v>
      </c>
      <c r="M123" s="458">
        <v>0</v>
      </c>
      <c r="N123" s="488">
        <f t="shared" si="21"/>
        <v>0</v>
      </c>
      <c r="O123" s="674"/>
      <c r="Q123" s="1" t="str">
        <f>IF(AND(N123='7) Year 1 Cash Flow'!U124,'8) 5 YR Budget &amp; Cash Flow Adj'!I123='7) Year 1 Cash Flow'!U124),"OK",IF('7) Year 1 Cash Flow'!U124='8) 5 YR Budget &amp; Cash Flow Adj'!I123,"Tab 7 is Different by "&amp;TEXT(ABS('7) Year 1 Cash Flow'!U124-N123),"#,###.00"),IF(N123='8) 5 YR Budget &amp; Cash Flow Adj'!I123,"Tab 8 is Different by "&amp;TEXT(ABS('8) 5 YR Budget &amp; Cash Flow Adj'!I123-'7) Year 1 Cash Flow'!U124),"#,###.00"),"Tab 9 is Different by "&amp;TEXT(ABS('7) Year 1 Cash Flow'!U124-'8) 5 YR Budget &amp; Cash Flow Adj'!I123),"#,###.00"))))</f>
        <v>OK</v>
      </c>
    </row>
    <row r="124" spans="1:17" s="220" customFormat="1">
      <c r="A124" s="322"/>
      <c r="B124" s="457"/>
      <c r="D124" s="134" t="s">
        <v>74</v>
      </c>
      <c r="E124" s="134"/>
      <c r="F124" s="174"/>
      <c r="G124" s="174"/>
      <c r="H124" s="247"/>
      <c r="I124" s="458">
        <v>0</v>
      </c>
      <c r="J124" s="458">
        <v>0</v>
      </c>
      <c r="K124" s="458">
        <v>0</v>
      </c>
      <c r="L124" s="458">
        <v>0</v>
      </c>
      <c r="M124" s="458">
        <v>0</v>
      </c>
      <c r="N124" s="488">
        <f t="shared" si="21"/>
        <v>0</v>
      </c>
      <c r="O124" s="674"/>
      <c r="Q124" s="1" t="str">
        <f>IF(AND(N124='7) Year 1 Cash Flow'!U125,'8) 5 YR Budget &amp; Cash Flow Adj'!I124='7) Year 1 Cash Flow'!U125),"OK",IF('7) Year 1 Cash Flow'!U125='8) 5 YR Budget &amp; Cash Flow Adj'!I124,"Tab 7 is Different by "&amp;TEXT(ABS('7) Year 1 Cash Flow'!U125-N124),"#,###.00"),IF(N124='8) 5 YR Budget &amp; Cash Flow Adj'!I124,"Tab 8 is Different by "&amp;TEXT(ABS('8) 5 YR Budget &amp; Cash Flow Adj'!I124-'7) Year 1 Cash Flow'!U125),"#,###.00"),"Tab 9 is Different by "&amp;TEXT(ABS('7) Year 1 Cash Flow'!U125-'8) 5 YR Budget &amp; Cash Flow Adj'!I124),"#,###.00"))))</f>
        <v>OK</v>
      </c>
    </row>
    <row r="125" spans="1:17" s="220" customFormat="1">
      <c r="A125" s="322"/>
      <c r="B125" s="457"/>
      <c r="D125" s="134" t="s">
        <v>58</v>
      </c>
      <c r="E125" s="134"/>
      <c r="F125" s="174"/>
      <c r="G125" s="174"/>
      <c r="H125" s="247"/>
      <c r="I125" s="458">
        <v>0</v>
      </c>
      <c r="J125" s="458">
        <v>0</v>
      </c>
      <c r="K125" s="458">
        <v>0</v>
      </c>
      <c r="L125" s="458">
        <v>0</v>
      </c>
      <c r="M125" s="458">
        <v>0</v>
      </c>
      <c r="N125" s="488">
        <f t="shared" si="21"/>
        <v>0</v>
      </c>
      <c r="O125" s="674"/>
      <c r="Q125" s="1" t="str">
        <f>IF(AND(N125='7) Year 1 Cash Flow'!U126,'8) 5 YR Budget &amp; Cash Flow Adj'!I125='7) Year 1 Cash Flow'!U126),"OK",IF('7) Year 1 Cash Flow'!U126='8) 5 YR Budget &amp; Cash Flow Adj'!I125,"Tab 7 is Different by "&amp;TEXT(ABS('7) Year 1 Cash Flow'!U126-N125),"#,###.00"),IF(N125='8) 5 YR Budget &amp; Cash Flow Adj'!I125,"Tab 8 is Different by "&amp;TEXT(ABS('8) 5 YR Budget &amp; Cash Flow Adj'!I125-'7) Year 1 Cash Flow'!U126),"#,###.00"),"Tab 9 is Different by "&amp;TEXT(ABS('7) Year 1 Cash Flow'!U126-'8) 5 YR Budget &amp; Cash Flow Adj'!I125),"#,###.00"))))</f>
        <v>OK</v>
      </c>
    </row>
    <row r="126" spans="1:17" s="220" customFormat="1">
      <c r="A126" s="322"/>
      <c r="B126" s="457"/>
      <c r="D126" s="166" t="s">
        <v>64</v>
      </c>
      <c r="E126" s="134"/>
      <c r="F126" s="174"/>
      <c r="G126" s="174"/>
      <c r="H126" s="247"/>
      <c r="I126" s="458">
        <v>0</v>
      </c>
      <c r="J126" s="458">
        <v>0</v>
      </c>
      <c r="K126" s="458">
        <v>0</v>
      </c>
      <c r="L126" s="458">
        <v>0</v>
      </c>
      <c r="M126" s="458">
        <v>0</v>
      </c>
      <c r="N126" s="488">
        <f t="shared" si="21"/>
        <v>0</v>
      </c>
      <c r="O126" s="674"/>
      <c r="Q126" s="1" t="str">
        <f>IF(AND(N126='7) Year 1 Cash Flow'!U127,'8) 5 YR Budget &amp; Cash Flow Adj'!I126='7) Year 1 Cash Flow'!U127),"OK",IF('7) Year 1 Cash Flow'!U127='8) 5 YR Budget &amp; Cash Flow Adj'!I126,"Tab 7 is Different by "&amp;TEXT(ABS('7) Year 1 Cash Flow'!U127-N126),"#,###.00"),IF(N126='8) 5 YR Budget &amp; Cash Flow Adj'!I126,"Tab 8 is Different by "&amp;TEXT(ABS('8) 5 YR Budget &amp; Cash Flow Adj'!I126-'7) Year 1 Cash Flow'!U127),"#,###.00"),"Tab 9 is Different by "&amp;TEXT(ABS('7) Year 1 Cash Flow'!U127-'8) 5 YR Budget &amp; Cash Flow Adj'!I126),"#,###.00"))))</f>
        <v>OK</v>
      </c>
    </row>
    <row r="127" spans="1:17" s="220" customFormat="1">
      <c r="A127" s="322"/>
      <c r="B127" s="457"/>
      <c r="D127" s="134" t="s">
        <v>54</v>
      </c>
      <c r="E127" s="134"/>
      <c r="F127" s="174"/>
      <c r="G127" s="174"/>
      <c r="H127" s="247"/>
      <c r="I127" s="458">
        <v>0</v>
      </c>
      <c r="J127" s="458">
        <v>0</v>
      </c>
      <c r="K127" s="458">
        <v>0</v>
      </c>
      <c r="L127" s="458">
        <v>0</v>
      </c>
      <c r="M127" s="458">
        <v>0</v>
      </c>
      <c r="N127" s="488">
        <f t="shared" si="21"/>
        <v>0</v>
      </c>
      <c r="O127" s="674"/>
      <c r="Q127" s="1" t="str">
        <f>IF(AND(N127='7) Year 1 Cash Flow'!U128,'8) 5 YR Budget &amp; Cash Flow Adj'!I127='7) Year 1 Cash Flow'!U128),"OK",IF('7) Year 1 Cash Flow'!U128='8) 5 YR Budget &amp; Cash Flow Adj'!I127,"Tab 7 is Different by "&amp;TEXT(ABS('7) Year 1 Cash Flow'!U128-N127),"#,###.00"),IF(N127='8) 5 YR Budget &amp; Cash Flow Adj'!I127,"Tab 8 is Different by "&amp;TEXT(ABS('8) 5 YR Budget &amp; Cash Flow Adj'!I127-'7) Year 1 Cash Flow'!U128),"#,###.00"),"Tab 9 is Different by "&amp;TEXT(ABS('7) Year 1 Cash Flow'!U128-'8) 5 YR Budget &amp; Cash Flow Adj'!I127),"#,###.00"))))</f>
        <v>OK</v>
      </c>
    </row>
    <row r="128" spans="1:17" s="220" customFormat="1">
      <c r="A128" s="322"/>
      <c r="B128" s="457"/>
      <c r="D128" s="166" t="s">
        <v>62</v>
      </c>
      <c r="E128" s="134"/>
      <c r="F128" s="174"/>
      <c r="G128" s="174"/>
      <c r="H128" s="247"/>
      <c r="I128" s="458">
        <v>0</v>
      </c>
      <c r="J128" s="458">
        <v>0</v>
      </c>
      <c r="K128" s="458">
        <v>0</v>
      </c>
      <c r="L128" s="458">
        <v>0</v>
      </c>
      <c r="M128" s="458">
        <v>0</v>
      </c>
      <c r="N128" s="488">
        <f t="shared" si="21"/>
        <v>0</v>
      </c>
      <c r="O128" s="674"/>
      <c r="Q128" s="1" t="str">
        <f>IF(AND(N128='7) Year 1 Cash Flow'!U129,'8) 5 YR Budget &amp; Cash Flow Adj'!I128='7) Year 1 Cash Flow'!U129),"OK",IF('7) Year 1 Cash Flow'!U129='8) 5 YR Budget &amp; Cash Flow Adj'!I128,"Tab 7 is Different by "&amp;TEXT(ABS('7) Year 1 Cash Flow'!U129-N128),"#,###.00"),IF(N128='8) 5 YR Budget &amp; Cash Flow Adj'!I128,"Tab 8 is Different by "&amp;TEXT(ABS('8) 5 YR Budget &amp; Cash Flow Adj'!I128-'7) Year 1 Cash Flow'!U129),"#,###.00"),"Tab 9 is Different by "&amp;TEXT(ABS('7) Year 1 Cash Flow'!U129-'8) 5 YR Budget &amp; Cash Flow Adj'!I128),"#,###.00"))))</f>
        <v>OK</v>
      </c>
    </row>
    <row r="129" spans="1:17" s="220" customFormat="1">
      <c r="A129" s="322"/>
      <c r="B129" s="457"/>
      <c r="D129" s="166" t="s">
        <v>2</v>
      </c>
      <c r="E129" s="134"/>
      <c r="F129" s="174"/>
      <c r="G129" s="174"/>
      <c r="H129" s="247"/>
      <c r="I129" s="458">
        <v>0</v>
      </c>
      <c r="J129" s="458">
        <v>0</v>
      </c>
      <c r="K129" s="458">
        <v>0</v>
      </c>
      <c r="L129" s="458">
        <v>0</v>
      </c>
      <c r="M129" s="458">
        <v>0</v>
      </c>
      <c r="N129" s="488">
        <f t="shared" si="21"/>
        <v>0</v>
      </c>
      <c r="O129" s="674"/>
      <c r="Q129" s="1" t="str">
        <f>IF(AND(N129='7) Year 1 Cash Flow'!U130,'8) 5 YR Budget &amp; Cash Flow Adj'!I129='7) Year 1 Cash Flow'!U130),"OK",IF('7) Year 1 Cash Flow'!U130='8) 5 YR Budget &amp; Cash Flow Adj'!I129,"Tab 7 is Different by "&amp;TEXT(ABS('7) Year 1 Cash Flow'!U130-N129),"#,###.00"),IF(N129='8) 5 YR Budget &amp; Cash Flow Adj'!I129,"Tab 8 is Different by "&amp;TEXT(ABS('8) 5 YR Budget &amp; Cash Flow Adj'!I129-'7) Year 1 Cash Flow'!U130),"#,###.00"),"Tab 9 is Different by "&amp;TEXT(ABS('7) Year 1 Cash Flow'!U130-'8) 5 YR Budget &amp; Cash Flow Adj'!I129),"#,###.00"))))</f>
        <v>OK</v>
      </c>
    </row>
    <row r="130" spans="1:17" s="220" customFormat="1">
      <c r="A130" s="322"/>
      <c r="B130" s="457"/>
      <c r="D130" s="166" t="s">
        <v>19</v>
      </c>
      <c r="E130" s="134"/>
      <c r="F130" s="174"/>
      <c r="G130" s="174"/>
      <c r="H130" s="247"/>
      <c r="I130" s="458">
        <v>0</v>
      </c>
      <c r="J130" s="458">
        <v>0</v>
      </c>
      <c r="K130" s="458">
        <v>0</v>
      </c>
      <c r="L130" s="458">
        <v>0</v>
      </c>
      <c r="M130" s="458">
        <v>0</v>
      </c>
      <c r="N130" s="488">
        <f t="shared" si="21"/>
        <v>0</v>
      </c>
      <c r="O130" s="674"/>
      <c r="Q130" s="1" t="str">
        <f>IF(AND(N130='7) Year 1 Cash Flow'!U131,'8) 5 YR Budget &amp; Cash Flow Adj'!I130='7) Year 1 Cash Flow'!U131),"OK",IF('7) Year 1 Cash Flow'!U131='8) 5 YR Budget &amp; Cash Flow Adj'!I130,"Tab 7 is Different by "&amp;TEXT(ABS('7) Year 1 Cash Flow'!U131-N130),"#,###.00"),IF(N130='8) 5 YR Budget &amp; Cash Flow Adj'!I130,"Tab 8 is Different by "&amp;TEXT(ABS('8) 5 YR Budget &amp; Cash Flow Adj'!I130-'7) Year 1 Cash Flow'!U131),"#,###.00"),"Tab 9 is Different by "&amp;TEXT(ABS('7) Year 1 Cash Flow'!U131-'8) 5 YR Budget &amp; Cash Flow Adj'!I130),"#,###.00"))))</f>
        <v>OK</v>
      </c>
    </row>
    <row r="131" spans="1:17" s="220" customFormat="1">
      <c r="A131" s="322"/>
      <c r="B131" s="457"/>
      <c r="D131" s="166" t="s">
        <v>65</v>
      </c>
      <c r="E131" s="134"/>
      <c r="F131" s="174"/>
      <c r="G131" s="174"/>
      <c r="H131" s="247"/>
      <c r="I131" s="458">
        <v>0</v>
      </c>
      <c r="J131" s="458">
        <v>0</v>
      </c>
      <c r="K131" s="458">
        <v>0</v>
      </c>
      <c r="L131" s="458">
        <v>0</v>
      </c>
      <c r="M131" s="458">
        <v>0</v>
      </c>
      <c r="N131" s="488">
        <f t="shared" si="21"/>
        <v>0</v>
      </c>
      <c r="O131" s="674"/>
      <c r="Q131" s="1" t="str">
        <f>IF(AND(N131='7) Year 1 Cash Flow'!U132,'8) 5 YR Budget &amp; Cash Flow Adj'!I131='7) Year 1 Cash Flow'!U132),"OK",IF('7) Year 1 Cash Flow'!U132='8) 5 YR Budget &amp; Cash Flow Adj'!I131,"Tab 7 is Different by "&amp;TEXT(ABS('7) Year 1 Cash Flow'!U132-N131),"#,###.00"),IF(N131='8) 5 YR Budget &amp; Cash Flow Adj'!I131,"Tab 8 is Different by "&amp;TEXT(ABS('8) 5 YR Budget &amp; Cash Flow Adj'!I131-'7) Year 1 Cash Flow'!U132),"#,###.00"),"Tab 9 is Different by "&amp;TEXT(ABS('7) Year 1 Cash Flow'!U132-'8) 5 YR Budget &amp; Cash Flow Adj'!I131),"#,###.00"))))</f>
        <v>OK</v>
      </c>
    </row>
    <row r="132" spans="1:17" s="220" customFormat="1">
      <c r="A132" s="322"/>
      <c r="B132" s="457"/>
      <c r="D132" s="134" t="s">
        <v>6</v>
      </c>
      <c r="E132" s="134"/>
      <c r="F132" s="174"/>
      <c r="G132" s="174"/>
      <c r="H132" s="247"/>
      <c r="I132" s="458">
        <v>0</v>
      </c>
      <c r="J132" s="458">
        <v>0</v>
      </c>
      <c r="K132" s="458">
        <v>0</v>
      </c>
      <c r="L132" s="458">
        <v>0</v>
      </c>
      <c r="M132" s="458">
        <v>0</v>
      </c>
      <c r="N132" s="488">
        <f t="shared" si="21"/>
        <v>0</v>
      </c>
      <c r="O132" s="674"/>
      <c r="Q132" s="1" t="str">
        <f>IF(AND(N132='7) Year 1 Cash Flow'!U133,'8) 5 YR Budget &amp; Cash Flow Adj'!I132='7) Year 1 Cash Flow'!U133),"OK",IF('7) Year 1 Cash Flow'!U133='8) 5 YR Budget &amp; Cash Flow Adj'!I132,"Tab 7 is Different by "&amp;TEXT(ABS('7) Year 1 Cash Flow'!U133-N132),"#,###.00"),IF(N132='8) 5 YR Budget &amp; Cash Flow Adj'!I132,"Tab 8 is Different by "&amp;TEXT(ABS('8) 5 YR Budget &amp; Cash Flow Adj'!I132-'7) Year 1 Cash Flow'!U133),"#,###.00"),"Tab 9 is Different by "&amp;TEXT(ABS('7) Year 1 Cash Flow'!U133-'8) 5 YR Budget &amp; Cash Flow Adj'!I132),"#,###.00"))))</f>
        <v>OK</v>
      </c>
    </row>
    <row r="133" spans="1:17" s="220" customFormat="1">
      <c r="A133" s="322"/>
      <c r="B133" s="457"/>
      <c r="D133" s="134" t="s">
        <v>18</v>
      </c>
      <c r="E133" s="134"/>
      <c r="F133" s="174"/>
      <c r="G133" s="174"/>
      <c r="H133" s="247"/>
      <c r="I133" s="458">
        <v>0</v>
      </c>
      <c r="J133" s="458">
        <v>0</v>
      </c>
      <c r="K133" s="458">
        <v>0</v>
      </c>
      <c r="L133" s="458">
        <v>0</v>
      </c>
      <c r="M133" s="458">
        <v>0</v>
      </c>
      <c r="N133" s="488">
        <f t="shared" si="21"/>
        <v>0</v>
      </c>
      <c r="O133" s="674"/>
      <c r="Q133" s="1" t="str">
        <f>IF(AND(N133='7) Year 1 Cash Flow'!U134,'8) 5 YR Budget &amp; Cash Flow Adj'!I133='7) Year 1 Cash Flow'!U134),"OK",IF('7) Year 1 Cash Flow'!U134='8) 5 YR Budget &amp; Cash Flow Adj'!I133,"Tab 7 is Different by "&amp;TEXT(ABS('7) Year 1 Cash Flow'!U134-N133),"#,###.00"),IF(N133='8) 5 YR Budget &amp; Cash Flow Adj'!I133,"Tab 8 is Different by "&amp;TEXT(ABS('8) 5 YR Budget &amp; Cash Flow Adj'!I133-'7) Year 1 Cash Flow'!U134),"#,###.00"),"Tab 9 is Different by "&amp;TEXT(ABS('7) Year 1 Cash Flow'!U134-'8) 5 YR Budget &amp; Cash Flow Adj'!I133),"#,###.00"))))</f>
        <v>OK</v>
      </c>
    </row>
    <row r="134" spans="1:17" s="220" customFormat="1">
      <c r="A134" s="322"/>
      <c r="B134" s="457"/>
      <c r="D134" s="166" t="s">
        <v>8</v>
      </c>
      <c r="E134" s="134"/>
      <c r="F134" s="174"/>
      <c r="G134" s="174"/>
      <c r="H134" s="247"/>
      <c r="I134" s="458">
        <v>0</v>
      </c>
      <c r="J134" s="458">
        <v>0</v>
      </c>
      <c r="K134" s="458">
        <v>0</v>
      </c>
      <c r="L134" s="458">
        <v>0</v>
      </c>
      <c r="M134" s="458">
        <v>0</v>
      </c>
      <c r="N134" s="488">
        <f t="shared" si="21"/>
        <v>0</v>
      </c>
      <c r="O134" s="674"/>
      <c r="Q134" s="1" t="str">
        <f>IF(AND(N134='7) Year 1 Cash Flow'!U135,'8) 5 YR Budget &amp; Cash Flow Adj'!I134='7) Year 1 Cash Flow'!U135),"OK",IF('7) Year 1 Cash Flow'!U135='8) 5 YR Budget &amp; Cash Flow Adj'!I134,"Tab 7 is Different by "&amp;TEXT(ABS('7) Year 1 Cash Flow'!U135-N134),"#,###.00"),IF(N134='8) 5 YR Budget &amp; Cash Flow Adj'!I134,"Tab 8 is Different by "&amp;TEXT(ABS('8) 5 YR Budget &amp; Cash Flow Adj'!I134-'7) Year 1 Cash Flow'!U135),"#,###.00"),"Tab 9 is Different by "&amp;TEXT(ABS('7) Year 1 Cash Flow'!U135-'8) 5 YR Budget &amp; Cash Flow Adj'!I134),"#,###.00"))))</f>
        <v>OK</v>
      </c>
    </row>
    <row r="135" spans="1:17" s="220" customFormat="1">
      <c r="A135" s="322"/>
      <c r="B135" s="457"/>
      <c r="D135" s="166" t="s">
        <v>61</v>
      </c>
      <c r="E135" s="134"/>
      <c r="F135" s="174"/>
      <c r="G135" s="174"/>
      <c r="H135" s="247"/>
      <c r="I135" s="458">
        <v>0</v>
      </c>
      <c r="J135" s="458">
        <v>0</v>
      </c>
      <c r="K135" s="458">
        <v>0</v>
      </c>
      <c r="L135" s="458">
        <v>0</v>
      </c>
      <c r="M135" s="458">
        <v>0</v>
      </c>
      <c r="N135" s="488">
        <f t="shared" si="21"/>
        <v>0</v>
      </c>
      <c r="O135" s="674"/>
      <c r="Q135" s="1" t="str">
        <f>IF(AND(N135='7) Year 1 Cash Flow'!U136,'8) 5 YR Budget &amp; Cash Flow Adj'!I135='7) Year 1 Cash Flow'!U136),"OK",IF('7) Year 1 Cash Flow'!U136='8) 5 YR Budget &amp; Cash Flow Adj'!I135,"Tab 7 is Different by "&amp;TEXT(ABS('7) Year 1 Cash Flow'!U136-N135),"#,###.00"),IF(N135='8) 5 YR Budget &amp; Cash Flow Adj'!I135,"Tab 8 is Different by "&amp;TEXT(ABS('8) 5 YR Budget &amp; Cash Flow Adj'!I135-'7) Year 1 Cash Flow'!U136),"#,###.00"),"Tab 9 is Different by "&amp;TEXT(ABS('7) Year 1 Cash Flow'!U136-'8) 5 YR Budget &amp; Cash Flow Adj'!I135),"#,###.00"))))</f>
        <v>OK</v>
      </c>
    </row>
    <row r="136" spans="1:17" s="220" customFormat="1">
      <c r="A136" s="322"/>
      <c r="B136" s="457"/>
      <c r="D136" s="166" t="s">
        <v>76</v>
      </c>
      <c r="E136" s="134"/>
      <c r="F136" s="174"/>
      <c r="G136" s="174"/>
      <c r="H136" s="247"/>
      <c r="I136" s="458">
        <v>0</v>
      </c>
      <c r="J136" s="458">
        <v>0</v>
      </c>
      <c r="K136" s="458">
        <v>0</v>
      </c>
      <c r="L136" s="458">
        <v>0</v>
      </c>
      <c r="M136" s="458">
        <v>0</v>
      </c>
      <c r="N136" s="488">
        <f t="shared" si="21"/>
        <v>0</v>
      </c>
      <c r="O136" s="674"/>
      <c r="Q136" s="1" t="str">
        <f>IF(AND(N136='7) Year 1 Cash Flow'!U137,'8) 5 YR Budget &amp; Cash Flow Adj'!I136='7) Year 1 Cash Flow'!U137),"OK",IF('7) Year 1 Cash Flow'!U137='8) 5 YR Budget &amp; Cash Flow Adj'!I136,"Tab 7 is Different by "&amp;TEXT(ABS('7) Year 1 Cash Flow'!U137-N136),"#,###.00"),IF(N136='8) 5 YR Budget &amp; Cash Flow Adj'!I136,"Tab 8 is Different by "&amp;TEXT(ABS('8) 5 YR Budget &amp; Cash Flow Adj'!I136-'7) Year 1 Cash Flow'!U137),"#,###.00"),"Tab 9 is Different by "&amp;TEXT(ABS('7) Year 1 Cash Flow'!U137-'8) 5 YR Budget &amp; Cash Flow Adj'!I136),"#,###.00"))))</f>
        <v>OK</v>
      </c>
    </row>
    <row r="137" spans="1:17" s="220" customFormat="1">
      <c r="A137" s="322"/>
      <c r="B137" s="457"/>
      <c r="D137" s="166" t="s">
        <v>63</v>
      </c>
      <c r="E137" s="134"/>
      <c r="F137" s="174"/>
      <c r="G137" s="174"/>
      <c r="H137" s="247"/>
      <c r="I137" s="458">
        <v>0</v>
      </c>
      <c r="J137" s="458">
        <v>0</v>
      </c>
      <c r="K137" s="458">
        <v>0</v>
      </c>
      <c r="L137" s="458">
        <v>0</v>
      </c>
      <c r="M137" s="458">
        <v>0</v>
      </c>
      <c r="N137" s="488">
        <f t="shared" si="21"/>
        <v>0</v>
      </c>
      <c r="O137" s="674"/>
      <c r="Q137" s="1" t="str">
        <f>IF(AND(N137='7) Year 1 Cash Flow'!U138,'8) 5 YR Budget &amp; Cash Flow Adj'!I137='7) Year 1 Cash Flow'!U138),"OK",IF('7) Year 1 Cash Flow'!U138='8) 5 YR Budget &amp; Cash Flow Adj'!I137,"Tab 7 is Different by "&amp;TEXT(ABS('7) Year 1 Cash Flow'!U138-N137),"#,###.00"),IF(N137='8) 5 YR Budget &amp; Cash Flow Adj'!I137,"Tab 8 is Different by "&amp;TEXT(ABS('8) 5 YR Budget &amp; Cash Flow Adj'!I137-'7) Year 1 Cash Flow'!U138),"#,###.00"),"Tab 9 is Different by "&amp;TEXT(ABS('7) Year 1 Cash Flow'!U138-'8) 5 YR Budget &amp; Cash Flow Adj'!I137),"#,###.00"))))</f>
        <v>OK</v>
      </c>
    </row>
    <row r="138" spans="1:17" s="220" customFormat="1">
      <c r="A138" s="322"/>
      <c r="B138" s="457"/>
      <c r="D138" s="166" t="s">
        <v>42</v>
      </c>
      <c r="E138" s="134"/>
      <c r="F138" s="174"/>
      <c r="G138" s="174"/>
      <c r="H138" s="247"/>
      <c r="I138" s="458">
        <v>0</v>
      </c>
      <c r="J138" s="458">
        <v>0</v>
      </c>
      <c r="K138" s="458">
        <v>0</v>
      </c>
      <c r="L138" s="458">
        <v>0</v>
      </c>
      <c r="M138" s="458">
        <v>0</v>
      </c>
      <c r="N138" s="488">
        <f t="shared" si="21"/>
        <v>0</v>
      </c>
      <c r="O138" s="674"/>
      <c r="Q138" s="1" t="str">
        <f>IF(AND(N138='7) Year 1 Cash Flow'!U139,'8) 5 YR Budget &amp; Cash Flow Adj'!I138='7) Year 1 Cash Flow'!U139),"OK",IF('7) Year 1 Cash Flow'!U139='8) 5 YR Budget &amp; Cash Flow Adj'!I138,"Tab 7 is Different by "&amp;TEXT(ABS('7) Year 1 Cash Flow'!U139-N138),"#,###.00"),IF(N138='8) 5 YR Budget &amp; Cash Flow Adj'!I138,"Tab 8 is Different by "&amp;TEXT(ABS('8) 5 YR Budget &amp; Cash Flow Adj'!I138-'7) Year 1 Cash Flow'!U139),"#,###.00"),"Tab 9 is Different by "&amp;TEXT(ABS('7) Year 1 Cash Flow'!U139-'8) 5 YR Budget &amp; Cash Flow Adj'!I138),"#,###.00"))))</f>
        <v>OK</v>
      </c>
    </row>
    <row r="139" spans="1:17" s="220" customFormat="1" ht="18">
      <c r="A139" s="322"/>
      <c r="B139" s="457"/>
      <c r="D139" s="134" t="s">
        <v>30</v>
      </c>
      <c r="E139" s="134"/>
      <c r="F139" s="174"/>
      <c r="G139" s="174"/>
      <c r="H139" s="247"/>
      <c r="I139" s="459">
        <v>0</v>
      </c>
      <c r="J139" s="459">
        <v>0</v>
      </c>
      <c r="K139" s="459">
        <v>0</v>
      </c>
      <c r="L139" s="459">
        <v>0</v>
      </c>
      <c r="M139" s="459">
        <v>0</v>
      </c>
      <c r="N139" s="489">
        <f t="shared" si="21"/>
        <v>0</v>
      </c>
      <c r="O139" s="674"/>
      <c r="Q139" s="1" t="str">
        <f>IF(AND(N139='7) Year 1 Cash Flow'!U140,'8) 5 YR Budget &amp; Cash Flow Adj'!I139='7) Year 1 Cash Flow'!U140),"OK",IF('7) Year 1 Cash Flow'!U140='8) 5 YR Budget &amp; Cash Flow Adj'!I139,"Tab 7 is Different by "&amp;TEXT(ABS('7) Year 1 Cash Flow'!U140-N139),"#,###.00"),IF(N139='8) 5 YR Budget &amp; Cash Flow Adj'!I139,"Tab 8 is Different by "&amp;TEXT(ABS('8) 5 YR Budget &amp; Cash Flow Adj'!I139-'7) Year 1 Cash Flow'!U140),"#,###.00"),"Tab 9 is Different by "&amp;TEXT(ABS('7) Year 1 Cash Flow'!U140-'8) 5 YR Budget &amp; Cash Flow Adj'!I139),"#,###.00"))))</f>
        <v>OK</v>
      </c>
    </row>
    <row r="140" spans="1:17" s="220" customFormat="1">
      <c r="A140" s="322"/>
      <c r="B140" s="457"/>
      <c r="C140" s="169" t="s">
        <v>90</v>
      </c>
      <c r="D140" s="134"/>
      <c r="E140" s="134"/>
      <c r="F140" s="174"/>
      <c r="G140" s="174"/>
      <c r="H140" s="247"/>
      <c r="I140" s="447">
        <f t="shared" ref="I140:N140" si="22">SUM(I120:I139)</f>
        <v>0</v>
      </c>
      <c r="J140" s="447">
        <f t="shared" si="22"/>
        <v>0</v>
      </c>
      <c r="K140" s="447">
        <f t="shared" si="22"/>
        <v>0</v>
      </c>
      <c r="L140" s="447">
        <f t="shared" si="22"/>
        <v>0</v>
      </c>
      <c r="M140" s="447">
        <f t="shared" si="22"/>
        <v>0</v>
      </c>
      <c r="N140" s="488">
        <f t="shared" si="22"/>
        <v>0</v>
      </c>
      <c r="O140" s="674"/>
      <c r="Q140" s="1" t="str">
        <f>IF(AND(N140='7) Year 1 Cash Flow'!U141,'8) 5 YR Budget &amp; Cash Flow Adj'!I140='7) Year 1 Cash Flow'!U141),"OK",IF('7) Year 1 Cash Flow'!U141='8) 5 YR Budget &amp; Cash Flow Adj'!I140,"Tab 7 is Different by "&amp;TEXT(ABS('7) Year 1 Cash Flow'!U141-N140),"#,###.00"),IF(N140='8) 5 YR Budget &amp; Cash Flow Adj'!I140,"Tab 8 is Different by "&amp;TEXT(ABS('8) 5 YR Budget &amp; Cash Flow Adj'!I140-'7) Year 1 Cash Flow'!U141),"#,###.00"),"Tab 9 is Different by "&amp;TEXT(ABS('7) Year 1 Cash Flow'!U141-'8) 5 YR Budget &amp; Cash Flow Adj'!I140),"#,###.00"))))</f>
        <v>OK</v>
      </c>
    </row>
    <row r="141" spans="1:17" s="220" customFormat="1" ht="7.5" customHeight="1">
      <c r="A141" s="322"/>
      <c r="B141" s="457"/>
      <c r="D141" s="71"/>
      <c r="E141" s="71"/>
      <c r="F141" s="171"/>
      <c r="G141" s="171"/>
      <c r="H141" s="247"/>
      <c r="I141" s="265"/>
      <c r="J141" s="265"/>
      <c r="K141" s="265"/>
      <c r="L141" s="265"/>
      <c r="M141" s="265"/>
      <c r="N141" s="491"/>
      <c r="O141" s="471"/>
      <c r="Q141" s="1"/>
    </row>
    <row r="142" spans="1:17" s="220" customFormat="1" ht="12" customHeight="1">
      <c r="A142" s="322"/>
      <c r="B142" s="457"/>
      <c r="C142" s="281" t="s">
        <v>91</v>
      </c>
      <c r="D142" s="134"/>
      <c r="E142" s="288"/>
      <c r="F142" s="289"/>
      <c r="G142" s="289"/>
      <c r="H142" s="247"/>
      <c r="I142" s="250"/>
      <c r="J142" s="250"/>
      <c r="K142" s="250"/>
      <c r="L142" s="250"/>
      <c r="M142" s="250"/>
      <c r="N142" s="684"/>
      <c r="O142" s="471"/>
      <c r="Q142" s="1"/>
    </row>
    <row r="143" spans="1:17" s="220" customFormat="1">
      <c r="A143" s="322"/>
      <c r="B143" s="457"/>
      <c r="C143" s="134"/>
      <c r="D143" s="166" t="s">
        <v>3</v>
      </c>
      <c r="E143" s="141"/>
      <c r="F143" s="289"/>
      <c r="G143" s="289"/>
      <c r="H143" s="247"/>
      <c r="I143" s="458">
        <v>0</v>
      </c>
      <c r="J143" s="458">
        <v>0</v>
      </c>
      <c r="K143" s="458">
        <v>0</v>
      </c>
      <c r="L143" s="458">
        <v>0</v>
      </c>
      <c r="M143" s="458">
        <v>0</v>
      </c>
      <c r="N143" s="488">
        <f t="shared" ref="N143:N149" si="23">SUM(I143:M143)</f>
        <v>0</v>
      </c>
      <c r="O143" s="674"/>
      <c r="Q143" s="1" t="str">
        <f>IF(AND(N143='7) Year 1 Cash Flow'!U144,'8) 5 YR Budget &amp; Cash Flow Adj'!I143='7) Year 1 Cash Flow'!U144),"OK",IF('7) Year 1 Cash Flow'!U144='8) 5 YR Budget &amp; Cash Flow Adj'!I143,"Tab 7 is Different by "&amp;TEXT(ABS('7) Year 1 Cash Flow'!U144-N143),"#,###.00"),IF(N143='8) 5 YR Budget &amp; Cash Flow Adj'!I143,"Tab 8 is Different by "&amp;TEXT(ABS('8) 5 YR Budget &amp; Cash Flow Adj'!I143-'7) Year 1 Cash Flow'!U144),"#,###.00"),"Tab 9 is Different by "&amp;TEXT(ABS('7) Year 1 Cash Flow'!U144-'8) 5 YR Budget &amp; Cash Flow Adj'!I143),"#,###.00"))))</f>
        <v>OK</v>
      </c>
    </row>
    <row r="144" spans="1:17" s="220" customFormat="1">
      <c r="A144" s="322"/>
      <c r="B144" s="457"/>
      <c r="C144" s="134"/>
      <c r="D144" s="166" t="s">
        <v>4</v>
      </c>
      <c r="E144" s="141"/>
      <c r="F144" s="289"/>
      <c r="G144" s="289"/>
      <c r="H144" s="247"/>
      <c r="I144" s="458">
        <v>0</v>
      </c>
      <c r="J144" s="458">
        <v>0</v>
      </c>
      <c r="K144" s="458">
        <v>0</v>
      </c>
      <c r="L144" s="458">
        <v>0</v>
      </c>
      <c r="M144" s="458">
        <v>0</v>
      </c>
      <c r="N144" s="488">
        <f t="shared" si="23"/>
        <v>0</v>
      </c>
      <c r="O144" s="674"/>
      <c r="Q144" s="1" t="str">
        <f>IF(AND(N144='7) Year 1 Cash Flow'!U145,'8) 5 YR Budget &amp; Cash Flow Adj'!I144='7) Year 1 Cash Flow'!U145),"OK",IF('7) Year 1 Cash Flow'!U145='8) 5 YR Budget &amp; Cash Flow Adj'!I144,"Tab 7 is Different by "&amp;TEXT(ABS('7) Year 1 Cash Flow'!U145-N144),"#,###.00"),IF(N144='8) 5 YR Budget &amp; Cash Flow Adj'!I144,"Tab 8 is Different by "&amp;TEXT(ABS('8) 5 YR Budget &amp; Cash Flow Adj'!I144-'7) Year 1 Cash Flow'!U145),"#,###.00"),"Tab 9 is Different by "&amp;TEXT(ABS('7) Year 1 Cash Flow'!U145-'8) 5 YR Budget &amp; Cash Flow Adj'!I144),"#,###.00"))))</f>
        <v>OK</v>
      </c>
    </row>
    <row r="145" spans="1:17" s="220" customFormat="1">
      <c r="A145" s="322"/>
      <c r="B145" s="457"/>
      <c r="C145" s="134"/>
      <c r="D145" s="134" t="s">
        <v>418</v>
      </c>
      <c r="E145" s="141"/>
      <c r="F145" s="289"/>
      <c r="G145" s="289"/>
      <c r="H145" s="247"/>
      <c r="I145" s="458">
        <v>0</v>
      </c>
      <c r="J145" s="458">
        <v>0</v>
      </c>
      <c r="K145" s="458">
        <v>0</v>
      </c>
      <c r="L145" s="458">
        <v>0</v>
      </c>
      <c r="M145" s="458">
        <v>0</v>
      </c>
      <c r="N145" s="488">
        <f t="shared" si="23"/>
        <v>0</v>
      </c>
      <c r="O145" s="674"/>
      <c r="Q145" s="1" t="str">
        <f>IF(AND(N145='7) Year 1 Cash Flow'!U146,'8) 5 YR Budget &amp; Cash Flow Adj'!I145='7) Year 1 Cash Flow'!U146),"OK",IF('7) Year 1 Cash Flow'!U146='8) 5 YR Budget &amp; Cash Flow Adj'!I145,"Tab 7 is Different by "&amp;TEXT(ABS('7) Year 1 Cash Flow'!U146-N145),"#,###.00"),IF(N145='8) 5 YR Budget &amp; Cash Flow Adj'!I145,"Tab 8 is Different by "&amp;TEXT(ABS('8) 5 YR Budget &amp; Cash Flow Adj'!I145-'7) Year 1 Cash Flow'!U146),"#,###.00"),"Tab 9 is Different by "&amp;TEXT(ABS('7) Year 1 Cash Flow'!U146-'8) 5 YR Budget &amp; Cash Flow Adj'!I145),"#,###.00"))))</f>
        <v>OK</v>
      </c>
    </row>
    <row r="146" spans="1:17" s="220" customFormat="1">
      <c r="A146" s="322"/>
      <c r="B146" s="457"/>
      <c r="C146" s="134"/>
      <c r="D146" s="134" t="s">
        <v>55</v>
      </c>
      <c r="E146" s="141"/>
      <c r="F146" s="289"/>
      <c r="G146" s="289"/>
      <c r="H146" s="247"/>
      <c r="I146" s="458">
        <v>0</v>
      </c>
      <c r="J146" s="458">
        <v>0</v>
      </c>
      <c r="K146" s="458">
        <v>0</v>
      </c>
      <c r="L146" s="458">
        <v>0</v>
      </c>
      <c r="M146" s="458">
        <v>0</v>
      </c>
      <c r="N146" s="488">
        <f t="shared" si="23"/>
        <v>0</v>
      </c>
      <c r="O146" s="674"/>
      <c r="Q146" s="1" t="str">
        <f>IF(AND(N146='7) Year 1 Cash Flow'!U147,'8) 5 YR Budget &amp; Cash Flow Adj'!I146='7) Year 1 Cash Flow'!U147),"OK",IF('7) Year 1 Cash Flow'!U147='8) 5 YR Budget &amp; Cash Flow Adj'!I146,"Tab 7 is Different by "&amp;TEXT(ABS('7) Year 1 Cash Flow'!U147-N146),"#,###.00"),IF(N146='8) 5 YR Budget &amp; Cash Flow Adj'!I146,"Tab 8 is Different by "&amp;TEXT(ABS('8) 5 YR Budget &amp; Cash Flow Adj'!I146-'7) Year 1 Cash Flow'!U147),"#,###.00"),"Tab 9 is Different by "&amp;TEXT(ABS('7) Year 1 Cash Flow'!U147-'8) 5 YR Budget &amp; Cash Flow Adj'!I146),"#,###.00"))))</f>
        <v>OK</v>
      </c>
    </row>
    <row r="147" spans="1:17" s="220" customFormat="1">
      <c r="A147" s="322"/>
      <c r="B147" s="457"/>
      <c r="C147" s="134"/>
      <c r="D147" s="134" t="s">
        <v>58</v>
      </c>
      <c r="E147" s="141"/>
      <c r="F147" s="289"/>
      <c r="G147" s="289"/>
      <c r="H147" s="247"/>
      <c r="I147" s="458">
        <v>0</v>
      </c>
      <c r="J147" s="458">
        <v>0</v>
      </c>
      <c r="K147" s="458">
        <v>0</v>
      </c>
      <c r="L147" s="458">
        <v>0</v>
      </c>
      <c r="M147" s="458">
        <v>0</v>
      </c>
      <c r="N147" s="488">
        <f t="shared" si="23"/>
        <v>0</v>
      </c>
      <c r="O147" s="674"/>
      <c r="Q147" s="1" t="str">
        <f>IF(AND(N147='7) Year 1 Cash Flow'!U148,'8) 5 YR Budget &amp; Cash Flow Adj'!I147='7) Year 1 Cash Flow'!U148),"OK",IF('7) Year 1 Cash Flow'!U148='8) 5 YR Budget &amp; Cash Flow Adj'!I147,"Tab 7 is Different by "&amp;TEXT(ABS('7) Year 1 Cash Flow'!U148-N147),"#,###.00"),IF(N147='8) 5 YR Budget &amp; Cash Flow Adj'!I147,"Tab 8 is Different by "&amp;TEXT(ABS('8) 5 YR Budget &amp; Cash Flow Adj'!I147-'7) Year 1 Cash Flow'!U148),"#,###.00"),"Tab 9 is Different by "&amp;TEXT(ABS('7) Year 1 Cash Flow'!U148-'8) 5 YR Budget &amp; Cash Flow Adj'!I147),"#,###.00"))))</f>
        <v>OK</v>
      </c>
    </row>
    <row r="148" spans="1:17" s="220" customFormat="1">
      <c r="A148" s="322"/>
      <c r="B148" s="457"/>
      <c r="C148" s="134"/>
      <c r="D148" s="166" t="s">
        <v>7</v>
      </c>
      <c r="E148" s="141"/>
      <c r="F148" s="289"/>
      <c r="G148" s="289"/>
      <c r="H148" s="247"/>
      <c r="I148" s="458">
        <v>0</v>
      </c>
      <c r="J148" s="458">
        <v>0</v>
      </c>
      <c r="K148" s="458">
        <v>0</v>
      </c>
      <c r="L148" s="458">
        <v>0</v>
      </c>
      <c r="M148" s="458">
        <v>0</v>
      </c>
      <c r="N148" s="488">
        <f t="shared" si="23"/>
        <v>0</v>
      </c>
      <c r="O148" s="674"/>
      <c r="Q148" s="1" t="str">
        <f>IF(AND(N148='7) Year 1 Cash Flow'!U149,'8) 5 YR Budget &amp; Cash Flow Adj'!I148='7) Year 1 Cash Flow'!U149),"OK",IF('7) Year 1 Cash Flow'!U149='8) 5 YR Budget &amp; Cash Flow Adj'!I148,"Tab 7 is Different by "&amp;TEXT(ABS('7) Year 1 Cash Flow'!U149-N148),"#,###.00"),IF(N148='8) 5 YR Budget &amp; Cash Flow Adj'!I148,"Tab 8 is Different by "&amp;TEXT(ABS('8) 5 YR Budget &amp; Cash Flow Adj'!I148-'7) Year 1 Cash Flow'!U149),"#,###.00"),"Tab 9 is Different by "&amp;TEXT(ABS('7) Year 1 Cash Flow'!U149-'8) 5 YR Budget &amp; Cash Flow Adj'!I148),"#,###.00"))))</f>
        <v>OK</v>
      </c>
    </row>
    <row r="149" spans="1:17" s="220" customFormat="1" ht="18">
      <c r="A149" s="322"/>
      <c r="B149" s="457"/>
      <c r="C149" s="134"/>
      <c r="D149" s="134" t="s">
        <v>9</v>
      </c>
      <c r="E149" s="141"/>
      <c r="F149" s="289"/>
      <c r="G149" s="289"/>
      <c r="H149" s="247"/>
      <c r="I149" s="459">
        <v>0</v>
      </c>
      <c r="J149" s="459">
        <v>0</v>
      </c>
      <c r="K149" s="459">
        <v>0</v>
      </c>
      <c r="L149" s="459">
        <v>0</v>
      </c>
      <c r="M149" s="459">
        <v>0</v>
      </c>
      <c r="N149" s="489">
        <f t="shared" si="23"/>
        <v>0</v>
      </c>
      <c r="O149" s="674"/>
      <c r="Q149" s="1" t="str">
        <f>IF(AND(N149='7) Year 1 Cash Flow'!U150,'8) 5 YR Budget &amp; Cash Flow Adj'!I149='7) Year 1 Cash Flow'!U150),"OK",IF('7) Year 1 Cash Flow'!U150='8) 5 YR Budget &amp; Cash Flow Adj'!I149,"Tab 7 is Different by "&amp;TEXT(ABS('7) Year 1 Cash Flow'!U150-N149),"#,###.00"),IF(N149='8) 5 YR Budget &amp; Cash Flow Adj'!I149,"Tab 8 is Different by "&amp;TEXT(ABS('8) 5 YR Budget &amp; Cash Flow Adj'!I149-'7) Year 1 Cash Flow'!U150),"#,###.00"),"Tab 9 is Different by "&amp;TEXT(ABS('7) Year 1 Cash Flow'!U150-'8) 5 YR Budget &amp; Cash Flow Adj'!I149),"#,###.00"))))</f>
        <v>OK</v>
      </c>
    </row>
    <row r="150" spans="1:17" s="220" customFormat="1">
      <c r="A150" s="322"/>
      <c r="B150" s="457"/>
      <c r="C150" s="71" t="s">
        <v>92</v>
      </c>
      <c r="D150" s="134"/>
      <c r="E150" s="288"/>
      <c r="F150" s="289"/>
      <c r="G150" s="289"/>
      <c r="H150" s="247"/>
      <c r="I150" s="447">
        <f t="shared" ref="I150:N150" si="24">SUM(I143:I149)</f>
        <v>0</v>
      </c>
      <c r="J150" s="447">
        <f t="shared" si="24"/>
        <v>0</v>
      </c>
      <c r="K150" s="447">
        <f t="shared" si="24"/>
        <v>0</v>
      </c>
      <c r="L150" s="447">
        <f t="shared" si="24"/>
        <v>0</v>
      </c>
      <c r="M150" s="447">
        <f t="shared" si="24"/>
        <v>0</v>
      </c>
      <c r="N150" s="488">
        <f t="shared" si="24"/>
        <v>0</v>
      </c>
      <c r="O150" s="674"/>
      <c r="Q150" s="1" t="str">
        <f>IF(AND(N150='7) Year 1 Cash Flow'!U151,'8) 5 YR Budget &amp; Cash Flow Adj'!I150='7) Year 1 Cash Flow'!U151),"OK",IF('7) Year 1 Cash Flow'!U151='8) 5 YR Budget &amp; Cash Flow Adj'!I150,"Tab 7 is Different by "&amp;TEXT(ABS('7) Year 1 Cash Flow'!U151-N150),"#,###.00"),IF(N150='8) 5 YR Budget &amp; Cash Flow Adj'!I150,"Tab 8 is Different by "&amp;TEXT(ABS('8) 5 YR Budget &amp; Cash Flow Adj'!I150-'7) Year 1 Cash Flow'!U151),"#,###.00"),"Tab 9 is Different by "&amp;TEXT(ABS('7) Year 1 Cash Flow'!U151-'8) 5 YR Budget &amp; Cash Flow Adj'!I150),"#,###.00"))))</f>
        <v>OK</v>
      </c>
    </row>
    <row r="151" spans="1:17" s="220" customFormat="1" ht="7.5" customHeight="1">
      <c r="A151" s="322"/>
      <c r="B151" s="457"/>
      <c r="C151" s="281"/>
      <c r="D151" s="134"/>
      <c r="E151" s="288"/>
      <c r="F151" s="289"/>
      <c r="G151" s="289"/>
      <c r="H151" s="247"/>
      <c r="I151" s="260"/>
      <c r="J151" s="260"/>
      <c r="K151" s="260"/>
      <c r="L151" s="260"/>
      <c r="M151" s="260"/>
      <c r="N151" s="488"/>
      <c r="O151" s="471"/>
      <c r="Q151" s="1"/>
    </row>
    <row r="152" spans="1:17" s="220" customFormat="1">
      <c r="A152" s="322"/>
      <c r="B152" s="457"/>
      <c r="C152" s="281" t="s">
        <v>93</v>
      </c>
      <c r="D152" s="134"/>
      <c r="E152" s="288"/>
      <c r="F152" s="289"/>
      <c r="G152" s="289"/>
      <c r="H152" s="247"/>
      <c r="I152" s="458">
        <v>0</v>
      </c>
      <c r="J152" s="458">
        <v>0</v>
      </c>
      <c r="K152" s="458">
        <v>0</v>
      </c>
      <c r="L152" s="458">
        <v>0</v>
      </c>
      <c r="M152" s="458">
        <v>0</v>
      </c>
      <c r="N152" s="488">
        <f>SUM(I152:M152)</f>
        <v>0</v>
      </c>
      <c r="O152" s="674"/>
      <c r="Q152" s="1" t="str">
        <f>IF(AND(N152='7) Year 1 Cash Flow'!U153,'8) 5 YR Budget &amp; Cash Flow Adj'!I152='7) Year 1 Cash Flow'!U153),"OK",IF('7) Year 1 Cash Flow'!U153='8) 5 YR Budget &amp; Cash Flow Adj'!I152,"Tab 7 is Different by "&amp;TEXT(ABS('7) Year 1 Cash Flow'!U153-N152),"#,###.00"),IF(N152='8) 5 YR Budget &amp; Cash Flow Adj'!I152,"Tab 8 is Different by "&amp;TEXT(ABS('8) 5 YR Budget &amp; Cash Flow Adj'!I152-'7) Year 1 Cash Flow'!U153),"#,###.00"),"Tab 9 is Different by "&amp;TEXT(ABS('7) Year 1 Cash Flow'!U153-'8) 5 YR Budget &amp; Cash Flow Adj'!I152),"#,###.00"))))</f>
        <v>OK</v>
      </c>
    </row>
    <row r="153" spans="1:17" s="220" customFormat="1">
      <c r="A153" s="322"/>
      <c r="B153" s="457"/>
      <c r="C153" s="281" t="s">
        <v>118</v>
      </c>
      <c r="D153" s="134"/>
      <c r="E153" s="288"/>
      <c r="F153" s="289"/>
      <c r="G153" s="289"/>
      <c r="H153" s="247"/>
      <c r="I153" s="458">
        <v>0</v>
      </c>
      <c r="J153" s="458">
        <v>0</v>
      </c>
      <c r="K153" s="458">
        <v>0</v>
      </c>
      <c r="L153" s="458">
        <v>0</v>
      </c>
      <c r="M153" s="458">
        <v>0</v>
      </c>
      <c r="N153" s="488">
        <f>SUM(I153:M153)</f>
        <v>0</v>
      </c>
      <c r="O153" s="674"/>
      <c r="Q153" s="1" t="str">
        <f>IF(AND(N153='7) Year 1 Cash Flow'!U154,'8) 5 YR Budget &amp; Cash Flow Adj'!I153='7) Year 1 Cash Flow'!U154),"OK",IF('7) Year 1 Cash Flow'!U154='8) 5 YR Budget &amp; Cash Flow Adj'!I153,"Tab 7 is Different by "&amp;TEXT(ABS('7) Year 1 Cash Flow'!U154-N153),"#,###.00"),IF(N153='8) 5 YR Budget &amp; Cash Flow Adj'!I153,"Tab 8 is Different by "&amp;TEXT(ABS('8) 5 YR Budget &amp; Cash Flow Adj'!I153-'7) Year 1 Cash Flow'!U154),"#,###.00"),"Tab 9 is Different by "&amp;TEXT(ABS('7) Year 1 Cash Flow'!U154-'8) 5 YR Budget &amp; Cash Flow Adj'!I153),"#,###.00"))))</f>
        <v>OK</v>
      </c>
    </row>
    <row r="154" spans="1:17" s="220" customFormat="1" ht="7.5" customHeight="1">
      <c r="A154" s="322"/>
      <c r="B154" s="457"/>
      <c r="C154" s="281"/>
      <c r="D154" s="134"/>
      <c r="E154" s="288"/>
      <c r="F154" s="289"/>
      <c r="G154" s="289"/>
      <c r="H154" s="247"/>
      <c r="I154" s="260"/>
      <c r="J154" s="260"/>
      <c r="K154" s="260"/>
      <c r="L154" s="260"/>
      <c r="M154" s="260"/>
      <c r="N154" s="488"/>
      <c r="O154" s="471"/>
      <c r="Q154" s="1"/>
    </row>
    <row r="155" spans="1:17" s="220" customFormat="1" ht="18">
      <c r="A155" s="322"/>
      <c r="B155" s="456" t="s">
        <v>57</v>
      </c>
      <c r="C155" s="246"/>
      <c r="D155" s="246"/>
      <c r="F155" s="172"/>
      <c r="G155" s="172"/>
      <c r="H155" s="335"/>
      <c r="I155" s="448">
        <f t="shared" ref="I155:N155" si="25">I105+I117+I140+I150+I152+I153</f>
        <v>0</v>
      </c>
      <c r="J155" s="448">
        <f t="shared" si="25"/>
        <v>0</v>
      </c>
      <c r="K155" s="448">
        <f t="shared" si="25"/>
        <v>0</v>
      </c>
      <c r="L155" s="448">
        <f t="shared" si="25"/>
        <v>0</v>
      </c>
      <c r="M155" s="448">
        <f t="shared" si="25"/>
        <v>0</v>
      </c>
      <c r="N155" s="687">
        <f t="shared" si="25"/>
        <v>0</v>
      </c>
      <c r="O155" s="674"/>
      <c r="Q155" s="1" t="str">
        <f>IF(AND(N155='7) Year 1 Cash Flow'!U156,'8) 5 YR Budget &amp; Cash Flow Adj'!I155='7) Year 1 Cash Flow'!U156),"OK",IF('7) Year 1 Cash Flow'!U156='8) 5 YR Budget &amp; Cash Flow Adj'!I155,"Tab 7 is Different by "&amp;TEXT(ABS('7) Year 1 Cash Flow'!U156-N155),"#,###.00"),IF(N155='8) 5 YR Budget &amp; Cash Flow Adj'!I155,"Tab 8 is Different by "&amp;TEXT(ABS('8) 5 YR Budget &amp; Cash Flow Adj'!I155-'7) Year 1 Cash Flow'!U156),"#,###.00"),"Tab 9 is Different by "&amp;TEXT(ABS('7) Year 1 Cash Flow'!U156-'8) 5 YR Budget &amp; Cash Flow Adj'!I155),"#,###.00"))))</f>
        <v>OK</v>
      </c>
    </row>
    <row r="156" spans="1:17" s="220" customFormat="1" ht="8.25" customHeight="1">
      <c r="A156" s="322"/>
      <c r="B156" s="456"/>
      <c r="C156" s="246"/>
      <c r="D156" s="246"/>
      <c r="F156" s="172"/>
      <c r="G156" s="172"/>
      <c r="H156" s="335"/>
      <c r="I156" s="336"/>
      <c r="J156" s="336"/>
      <c r="K156" s="336"/>
      <c r="L156" s="336"/>
      <c r="M156" s="336"/>
      <c r="N156" s="687"/>
      <c r="O156" s="471"/>
      <c r="Q156" s="1"/>
    </row>
    <row r="157" spans="1:17" s="220" customFormat="1" ht="18.5" thickBot="1">
      <c r="A157" s="322"/>
      <c r="B157" s="502" t="s">
        <v>98</v>
      </c>
      <c r="C157" s="503"/>
      <c r="D157" s="503"/>
      <c r="E157" s="474"/>
      <c r="F157" s="475"/>
      <c r="G157" s="475"/>
      <c r="H157" s="504"/>
      <c r="I157" s="478">
        <f t="shared" ref="I157:N157" si="26">I65-I155</f>
        <v>0</v>
      </c>
      <c r="J157" s="478">
        <f t="shared" si="26"/>
        <v>0</v>
      </c>
      <c r="K157" s="478">
        <f t="shared" si="26"/>
        <v>0</v>
      </c>
      <c r="L157" s="478">
        <f t="shared" si="26"/>
        <v>0</v>
      </c>
      <c r="M157" s="478">
        <f t="shared" si="26"/>
        <v>0</v>
      </c>
      <c r="N157" s="688">
        <f t="shared" si="26"/>
        <v>0</v>
      </c>
      <c r="O157" s="674"/>
      <c r="Q157" s="1" t="str">
        <f>IF(AND(N157='7) Year 1 Cash Flow'!U158,'8) 5 YR Budget &amp; Cash Flow Adj'!I157='7) Year 1 Cash Flow'!U158),"OK",IF('7) Year 1 Cash Flow'!U158='8) 5 YR Budget &amp; Cash Flow Adj'!I157,"Tab 7 is Different by "&amp;TEXT(ABS('7) Year 1 Cash Flow'!U158-N157),"#,###.00"),IF(N157='8) 5 YR Budget &amp; Cash Flow Adj'!I157,"Tab 8 is Different by "&amp;TEXT(ABS('8) 5 YR Budget &amp; Cash Flow Adj'!I157-'7) Year 1 Cash Flow'!U158),"#,###.00"),"Tab 9 is Different by "&amp;TEXT(ABS('7) Year 1 Cash Flow'!U158-'8) 5 YR Budget &amp; Cash Flow Adj'!I157),"#,###.00"))))</f>
        <v>OK</v>
      </c>
    </row>
    <row r="158" spans="1:17" s="220" customFormat="1" ht="7.5" customHeight="1">
      <c r="A158" s="322"/>
      <c r="B158" s="456"/>
      <c r="C158" s="246"/>
      <c r="D158" s="246"/>
      <c r="F158" s="172"/>
      <c r="G158" s="172"/>
      <c r="H158" s="335"/>
      <c r="I158" s="335"/>
      <c r="J158" s="335"/>
      <c r="K158" s="335"/>
      <c r="L158" s="335"/>
      <c r="M158" s="335"/>
      <c r="N158" s="689"/>
      <c r="O158" s="471"/>
      <c r="Q158" s="1"/>
    </row>
    <row r="159" spans="1:17" ht="12" customHeight="1">
      <c r="B159" s="456" t="s">
        <v>94</v>
      </c>
      <c r="C159" s="246"/>
      <c r="D159" s="246"/>
      <c r="I159" s="298"/>
      <c r="N159" s="690"/>
      <c r="O159" s="471"/>
      <c r="Q159" s="1"/>
    </row>
    <row r="160" spans="1:17">
      <c r="B160" s="457"/>
      <c r="D160" s="134" t="s">
        <v>166</v>
      </c>
      <c r="E160" s="506" t="str">
        <f t="shared" ref="E160:E174" si="27">E17</f>
        <v>Please complete "ENROLLMENT" tab</v>
      </c>
      <c r="I160" s="799">
        <f>CONTROL!L98</f>
        <v>0</v>
      </c>
      <c r="J160"/>
      <c r="K160" s="350"/>
      <c r="M160" s="301"/>
      <c r="N160" s="488">
        <f>I160</f>
        <v>0</v>
      </c>
      <c r="O160" s="674"/>
      <c r="Q160" s="1" t="str">
        <f>IF(N160='8) 5 YR Budget &amp; Cash Flow Adj'!I160=TRUE,"OK","Tab 7 is UNEQUAL to Tab 9")</f>
        <v>OK</v>
      </c>
    </row>
    <row r="161" spans="1:17">
      <c r="B161" s="457"/>
      <c r="D161" s="134" t="s">
        <v>210</v>
      </c>
      <c r="E161" s="506" t="str">
        <f t="shared" si="27"/>
        <v/>
      </c>
      <c r="I161" s="799">
        <f>CONTROL!L99</f>
        <v>0</v>
      </c>
      <c r="J161"/>
      <c r="K161" s="350"/>
      <c r="M161" s="301"/>
      <c r="N161" s="488">
        <f t="shared" ref="N161:N175" si="28">I161</f>
        <v>0</v>
      </c>
      <c r="O161" s="674"/>
      <c r="Q161" s="1" t="str">
        <f>IF(N161='8) 5 YR Budget &amp; Cash Flow Adj'!I161=TRUE,"OK","Tab 7 is UNEQUAL to Tab 9")</f>
        <v>OK</v>
      </c>
    </row>
    <row r="162" spans="1:17">
      <c r="B162" s="457"/>
      <c r="D162" s="134" t="s">
        <v>211</v>
      </c>
      <c r="E162" s="506" t="str">
        <f t="shared" si="27"/>
        <v/>
      </c>
      <c r="I162" s="799">
        <f>CONTROL!L100</f>
        <v>0</v>
      </c>
      <c r="J162"/>
      <c r="K162" s="350"/>
      <c r="M162" s="301"/>
      <c r="N162" s="488">
        <f t="shared" si="28"/>
        <v>0</v>
      </c>
      <c r="O162" s="674"/>
      <c r="Q162" s="1" t="str">
        <f>IF(N162='8) 5 YR Budget &amp; Cash Flow Adj'!I162=TRUE,"OK","Tab 7 is UNEQUAL to Tab 9")</f>
        <v>OK</v>
      </c>
    </row>
    <row r="163" spans="1:17">
      <c r="B163" s="457"/>
      <c r="D163" s="134" t="s">
        <v>212</v>
      </c>
      <c r="E163" s="506" t="str">
        <f t="shared" si="27"/>
        <v/>
      </c>
      <c r="I163" s="799">
        <f>CONTROL!L101</f>
        <v>0</v>
      </c>
      <c r="J163"/>
      <c r="K163" s="350"/>
      <c r="M163" s="301"/>
      <c r="N163" s="488">
        <f t="shared" si="28"/>
        <v>0</v>
      </c>
      <c r="O163" s="674"/>
      <c r="Q163" s="1" t="str">
        <f>IF(N163='8) 5 YR Budget &amp; Cash Flow Adj'!I163=TRUE,"OK","Tab 7 is UNEQUAL to Tab 9")</f>
        <v>OK</v>
      </c>
    </row>
    <row r="164" spans="1:17">
      <c r="B164" s="457"/>
      <c r="D164" s="134" t="s">
        <v>213</v>
      </c>
      <c r="E164" s="506" t="str">
        <f t="shared" si="27"/>
        <v/>
      </c>
      <c r="I164" s="799">
        <f>CONTROL!L102</f>
        <v>0</v>
      </c>
      <c r="J164"/>
      <c r="K164" s="350"/>
      <c r="M164" s="301"/>
      <c r="N164" s="488">
        <f t="shared" si="28"/>
        <v>0</v>
      </c>
      <c r="O164" s="674"/>
      <c r="Q164" s="1" t="str">
        <f>IF(N164='8) 5 YR Budget &amp; Cash Flow Adj'!I164=TRUE,"OK","Tab 7 is UNEQUAL to Tab 9")</f>
        <v>OK</v>
      </c>
    </row>
    <row r="165" spans="1:17">
      <c r="B165" s="457"/>
      <c r="D165" s="134" t="s">
        <v>214</v>
      </c>
      <c r="E165" s="506" t="str">
        <f t="shared" si="27"/>
        <v/>
      </c>
      <c r="I165" s="799">
        <f>CONTROL!L103</f>
        <v>0</v>
      </c>
      <c r="J165"/>
      <c r="K165" s="350"/>
      <c r="M165" s="301"/>
      <c r="N165" s="488">
        <f t="shared" si="28"/>
        <v>0</v>
      </c>
      <c r="O165" s="674"/>
      <c r="Q165" s="1" t="str">
        <f>IF(N165='8) 5 YR Budget &amp; Cash Flow Adj'!I165=TRUE,"OK","Tab 7 is UNEQUAL to Tab 9")</f>
        <v>OK</v>
      </c>
    </row>
    <row r="166" spans="1:17">
      <c r="B166" s="457"/>
      <c r="D166" s="134" t="s">
        <v>215</v>
      </c>
      <c r="E166" s="506" t="str">
        <f t="shared" si="27"/>
        <v/>
      </c>
      <c r="I166" s="799">
        <f>CONTROL!L104</f>
        <v>0</v>
      </c>
      <c r="J166"/>
      <c r="K166" s="350"/>
      <c r="M166" s="301"/>
      <c r="N166" s="488">
        <f t="shared" si="28"/>
        <v>0</v>
      </c>
      <c r="O166" s="674"/>
      <c r="Q166" s="1" t="str">
        <f>IF(N166='8) 5 YR Budget &amp; Cash Flow Adj'!I166=TRUE,"OK","Tab 7 is UNEQUAL to Tab 9")</f>
        <v>OK</v>
      </c>
    </row>
    <row r="167" spans="1:17">
      <c r="B167" s="457"/>
      <c r="D167" s="134" t="s">
        <v>216</v>
      </c>
      <c r="E167" s="506" t="str">
        <f t="shared" si="27"/>
        <v/>
      </c>
      <c r="I167" s="799">
        <f>CONTROL!L105</f>
        <v>0</v>
      </c>
      <c r="J167"/>
      <c r="K167" s="350"/>
      <c r="M167" s="301"/>
      <c r="N167" s="488">
        <f t="shared" si="28"/>
        <v>0</v>
      </c>
      <c r="O167" s="674"/>
      <c r="Q167" s="1" t="str">
        <f>IF(N167='8) 5 YR Budget &amp; Cash Flow Adj'!I167=TRUE,"OK","Tab 7 is UNEQUAL to Tab 9")</f>
        <v>OK</v>
      </c>
    </row>
    <row r="168" spans="1:17">
      <c r="B168" s="457"/>
      <c r="D168" s="134" t="s">
        <v>217</v>
      </c>
      <c r="E168" s="506" t="str">
        <f t="shared" si="27"/>
        <v/>
      </c>
      <c r="I168" s="799">
        <f>CONTROL!L106</f>
        <v>0</v>
      </c>
      <c r="J168"/>
      <c r="K168" s="350"/>
      <c r="M168" s="301"/>
      <c r="N168" s="488">
        <f t="shared" si="28"/>
        <v>0</v>
      </c>
      <c r="O168" s="674"/>
      <c r="Q168" s="1" t="str">
        <f>IF(N168='8) 5 YR Budget &amp; Cash Flow Adj'!I168=TRUE,"OK","Tab 7 is UNEQUAL to Tab 9")</f>
        <v>OK</v>
      </c>
    </row>
    <row r="169" spans="1:17">
      <c r="B169" s="457"/>
      <c r="D169" s="134" t="s">
        <v>218</v>
      </c>
      <c r="E169" s="506" t="str">
        <f t="shared" si="27"/>
        <v/>
      </c>
      <c r="I169" s="799">
        <f>CONTROL!L107</f>
        <v>0</v>
      </c>
      <c r="J169"/>
      <c r="K169" s="350"/>
      <c r="M169" s="301"/>
      <c r="N169" s="488">
        <f t="shared" si="28"/>
        <v>0</v>
      </c>
      <c r="O169" s="674"/>
      <c r="Q169" s="1" t="str">
        <f>IF(N169='8) 5 YR Budget &amp; Cash Flow Adj'!I169=TRUE,"OK","Tab 7 is UNEQUAL to Tab 9")</f>
        <v>OK</v>
      </c>
    </row>
    <row r="170" spans="1:17">
      <c r="B170" s="457"/>
      <c r="D170" s="134" t="s">
        <v>219</v>
      </c>
      <c r="E170" s="506" t="str">
        <f t="shared" si="27"/>
        <v/>
      </c>
      <c r="I170" s="799">
        <f>CONTROL!L108</f>
        <v>0</v>
      </c>
      <c r="J170"/>
      <c r="K170" s="350"/>
      <c r="M170" s="301"/>
      <c r="N170" s="488">
        <f t="shared" si="28"/>
        <v>0</v>
      </c>
      <c r="O170" s="674"/>
      <c r="Q170" s="1" t="str">
        <f>IF(N170='8) 5 YR Budget &amp; Cash Flow Adj'!I170=TRUE,"OK","Tab 7 is UNEQUAL to Tab 9")</f>
        <v>OK</v>
      </c>
    </row>
    <row r="171" spans="1:17">
      <c r="B171" s="457"/>
      <c r="D171" s="134" t="s">
        <v>220</v>
      </c>
      <c r="E171" s="506" t="str">
        <f t="shared" si="27"/>
        <v/>
      </c>
      <c r="I171" s="799">
        <f>CONTROL!L109</f>
        <v>0</v>
      </c>
      <c r="J171"/>
      <c r="K171" s="350"/>
      <c r="M171" s="301"/>
      <c r="N171" s="488">
        <f t="shared" si="28"/>
        <v>0</v>
      </c>
      <c r="O171" s="674"/>
      <c r="Q171" s="1" t="str">
        <f>IF(N171='8) 5 YR Budget &amp; Cash Flow Adj'!I171=TRUE,"OK","Tab 7 is UNEQUAL to Tab 9")</f>
        <v>OK</v>
      </c>
    </row>
    <row r="172" spans="1:17">
      <c r="B172" s="457"/>
      <c r="D172" s="134" t="s">
        <v>221</v>
      </c>
      <c r="E172" s="506" t="str">
        <f t="shared" si="27"/>
        <v/>
      </c>
      <c r="I172" s="799">
        <f>CONTROL!L110</f>
        <v>0</v>
      </c>
      <c r="J172"/>
      <c r="K172" s="350"/>
      <c r="M172" s="301"/>
      <c r="N172" s="488">
        <f t="shared" si="28"/>
        <v>0</v>
      </c>
      <c r="O172" s="674"/>
      <c r="Q172" s="1" t="str">
        <f>IF(N172='8) 5 YR Budget &amp; Cash Flow Adj'!I172=TRUE,"OK","Tab 7 is UNEQUAL to Tab 9")</f>
        <v>OK</v>
      </c>
    </row>
    <row r="173" spans="1:17">
      <c r="B173" s="457"/>
      <c r="D173" s="134" t="s">
        <v>222</v>
      </c>
      <c r="E173" s="506" t="str">
        <f t="shared" si="27"/>
        <v/>
      </c>
      <c r="I173" s="799">
        <f>CONTROL!L111</f>
        <v>0</v>
      </c>
      <c r="J173"/>
      <c r="K173" s="350"/>
      <c r="M173" s="301"/>
      <c r="N173" s="488">
        <f t="shared" si="28"/>
        <v>0</v>
      </c>
      <c r="O173" s="674"/>
      <c r="Q173" s="1" t="str">
        <f>IF(N173='8) 5 YR Budget &amp; Cash Flow Adj'!I173=TRUE,"OK","Tab 7 is UNEQUAL to Tab 9")</f>
        <v>OK</v>
      </c>
    </row>
    <row r="174" spans="1:17">
      <c r="B174" s="457"/>
      <c r="D174" s="134" t="s">
        <v>223</v>
      </c>
      <c r="E174" s="506" t="str">
        <f t="shared" si="27"/>
        <v/>
      </c>
      <c r="I174" s="799">
        <f>CONTROL!L112</f>
        <v>0</v>
      </c>
      <c r="J174"/>
      <c r="K174" s="350"/>
      <c r="M174" s="301"/>
      <c r="N174" s="488">
        <f t="shared" si="28"/>
        <v>0</v>
      </c>
      <c r="O174" s="674"/>
      <c r="Q174" s="1" t="str">
        <f>IF(N174='8) 5 YR Budget &amp; Cash Flow Adj'!I174=TRUE,"OK","Tab 7 is UNEQUAL to Tab 9")</f>
        <v>OK</v>
      </c>
    </row>
    <row r="175" spans="1:17" s="339" customFormat="1" ht="18">
      <c r="A175" s="338"/>
      <c r="B175" s="460"/>
      <c r="D175" s="339" t="s">
        <v>167</v>
      </c>
      <c r="E175" s="249" t="str">
        <f>IF(COUNTIF(CONTROL!E113:E147,"&gt;0")&gt;0,"Additional Districts Count =  "&amp;COUNTIF(CONTROL!E113:E147,"&gt;0"),"")</f>
        <v/>
      </c>
      <c r="F175" s="171"/>
      <c r="G175" s="171"/>
      <c r="H175" s="340"/>
      <c r="I175" s="802">
        <f>CONTROL!L148</f>
        <v>0</v>
      </c>
      <c r="J175"/>
      <c r="K175" s="803"/>
      <c r="L175" s="341"/>
      <c r="M175" s="342"/>
      <c r="N175" s="488">
        <f t="shared" si="28"/>
        <v>0</v>
      </c>
      <c r="O175" s="674"/>
      <c r="Q175" s="1" t="str">
        <f>IF(N175='8) 5 YR Budget &amp; Cash Flow Adj'!I175=TRUE,"OK","Tab 7 is UNEQUAL to Tab 9")</f>
        <v>OK</v>
      </c>
    </row>
    <row r="176" spans="1:17" s="339" customFormat="1" ht="18">
      <c r="A176" s="338"/>
      <c r="B176" s="461" t="s">
        <v>95</v>
      </c>
      <c r="C176" s="343"/>
      <c r="D176" s="343"/>
      <c r="E176" s="344"/>
      <c r="F176" s="345"/>
      <c r="G176" s="345"/>
      <c r="H176" s="346"/>
      <c r="I176" s="800">
        <f>SUM(I160:I175)</f>
        <v>0</v>
      </c>
      <c r="J176"/>
      <c r="K176" s="804"/>
      <c r="L176" s="347"/>
      <c r="M176" s="348"/>
      <c r="N176" s="801">
        <f>I176</f>
        <v>0</v>
      </c>
      <c r="O176" s="674"/>
      <c r="Q176" s="1" t="str">
        <f>IF(N176='8) 5 YR Budget &amp; Cash Flow Adj'!I176=TRUE,"OK","Tab 7 is UNEQUAL to Tab 9")</f>
        <v>OK</v>
      </c>
    </row>
    <row r="177" spans="2:17" ht="7.5" customHeight="1">
      <c r="B177" s="454"/>
      <c r="C177" s="1"/>
      <c r="D177" s="1"/>
      <c r="I177" s="349"/>
      <c r="J177"/>
      <c r="K177" s="350"/>
      <c r="N177" s="691"/>
      <c r="O177" s="471"/>
      <c r="Q177" s="1"/>
    </row>
    <row r="178" spans="2:17" ht="18">
      <c r="B178" s="462" t="s">
        <v>96</v>
      </c>
      <c r="C178" s="351"/>
      <c r="D178" s="351"/>
      <c r="E178" s="352"/>
      <c r="F178" s="353"/>
      <c r="G178" s="353"/>
      <c r="H178" s="354"/>
      <c r="I178" s="355">
        <f>IF(I176&gt;0,I65/I176,0)</f>
        <v>0</v>
      </c>
      <c r="J178"/>
      <c r="K178" s="805"/>
      <c r="L178" s="356"/>
      <c r="M178" s="357"/>
      <c r="N178" s="692">
        <f>IF(N176&gt;0,N65/N176,0)</f>
        <v>0</v>
      </c>
      <c r="O178" s="674"/>
      <c r="Q178" s="1" t="str">
        <f>IF(N178='8) 5 YR Budget &amp; Cash Flow Adj'!I178=TRUE,"OK","Tab 7 is UNEQUAL to Tab 9")</f>
        <v>OK</v>
      </c>
    </row>
    <row r="179" spans="2:17" ht="7.5" customHeight="1">
      <c r="B179" s="454"/>
      <c r="C179" s="1"/>
      <c r="D179" s="1"/>
      <c r="I179" s="349"/>
      <c r="J179"/>
      <c r="K179" s="350"/>
      <c r="N179" s="691"/>
      <c r="O179" s="471"/>
      <c r="Q179" s="1"/>
    </row>
    <row r="180" spans="2:17" ht="18.5" thickBot="1">
      <c r="B180" s="463" t="s">
        <v>97</v>
      </c>
      <c r="C180" s="464"/>
      <c r="D180" s="464"/>
      <c r="E180" s="465"/>
      <c r="F180" s="466"/>
      <c r="G180" s="466"/>
      <c r="H180" s="467"/>
      <c r="I180" s="468">
        <f>IF(I176&gt;0,I155/I176,0)</f>
        <v>0</v>
      </c>
      <c r="J180" s="807"/>
      <c r="K180" s="806"/>
      <c r="L180" s="469"/>
      <c r="M180" s="470"/>
      <c r="N180" s="693">
        <f>IF(N176&gt;0,N155/N176,0)</f>
        <v>0</v>
      </c>
      <c r="O180" s="759"/>
      <c r="Q180" s="1" t="str">
        <f>IF(N180='8) 5 YR Budget &amp; Cash Flow Adj'!I180=TRUE,"OK","Tab 7 is UNEQUAL to Tab 9")</f>
        <v>OK</v>
      </c>
    </row>
    <row r="181" spans="2:17" ht="12" customHeight="1">
      <c r="B181" s="246"/>
      <c r="C181" s="246"/>
      <c r="D181" s="246"/>
      <c r="H181" s="360"/>
      <c r="I181" s="356"/>
      <c r="J181" s="356"/>
      <c r="K181" s="356"/>
      <c r="L181" s="356"/>
      <c r="M181" s="356"/>
      <c r="N181" s="356"/>
      <c r="O181" s="361"/>
      <c r="Q181" s="296"/>
    </row>
  </sheetData>
  <sheetProtection algorithmName="SHA-512" hashValue="A8WIbLIfLPvWcosp7kchtXu0n8vZoDK0IHBWoYWZGTSCwCRD/AQnPoa28l1dJ80M+LwmZRD+/d3Hzp0DdBsj9A==" saltValue="bRpq6jHFy//wfe+fZQDNAQ==" spinCount="100000" sheet="1" objects="1" scenarios="1"/>
  <customSheetViews>
    <customSheetView guid="{5E4DC421-887D-9843-8B54-CF861F76B668}" scale="80" showGridLines="0" hiddenColumns="1">
      <pane xSplit="8" ySplit="14.166666666666666" topLeftCell="I96" activePane="bottomRight" state="frozenSplit"/>
      <selection pane="bottomRight" activeCell="M111" sqref="M111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  <customSheetView guid="{7E5415B2-297C-4CDE-9A5E-CCA4F5662440}" scale="80" showPageBreaks="1" showGridLines="0" printArea="1" hiddenColumns="1" view="pageBreakPreview">
      <pane xSplit="8" ySplit="14" topLeftCell="I96" activePane="bottomRight" state="frozenSplit"/>
      <selection pane="bottomRight" activeCell="M111" sqref="M111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</customSheetViews>
  <mergeCells count="8">
    <mergeCell ref="O3:O4"/>
    <mergeCell ref="B11:E12"/>
    <mergeCell ref="I11:K11"/>
    <mergeCell ref="L11:M11"/>
    <mergeCell ref="I2:N2"/>
    <mergeCell ref="I4:N4"/>
    <mergeCell ref="I5:N5"/>
    <mergeCell ref="B2:H5"/>
  </mergeCells>
  <phoneticPr fontId="0" type="noConversion"/>
  <conditionalFormatting sqref="E17:E31 E160:E174">
    <cfRule type="cellIs" dxfId="15" priority="6" operator="equal">
      <formula>"Please complete ""ENROLLMENT"" tab"</formula>
    </cfRule>
    <cfRule type="cellIs" dxfId="14" priority="12" operator="equal">
      <formula>"(Select from drop-down list)"</formula>
    </cfRule>
  </conditionalFormatting>
  <conditionalFormatting sqref="I2">
    <cfRule type="expression" dxfId="13" priority="8">
      <formula>School="Enter School Name Here"</formula>
    </cfRule>
  </conditionalFormatting>
  <conditionalFormatting sqref="I5">
    <cfRule type="expression" dxfId="12" priority="7">
      <formula>AcadYr1="Select from dropdown list --&gt;"</formula>
    </cfRule>
  </conditionalFormatting>
  <conditionalFormatting sqref="Q3:R3">
    <cfRule type="expression" dxfId="11" priority="4">
      <formula>$Q$3="Totals Match"</formula>
    </cfRule>
    <cfRule type="expression" dxfId="10" priority="5">
      <formula>$Q$3="Totals Unequal - (See Below)"</formula>
    </cfRule>
  </conditionalFormatting>
  <dataValidations count="2">
    <dataValidation type="list" allowBlank="1" showInputMessage="1" showErrorMessage="1" sqref="A17:A32 A152:A153 A143:A149 A120:A139 A108:A116 A101:A102 A90:A94 A79:A86 A70:A75 A55:A62 A49:A51 A44:A47 A37:A40 A34:A35" xr:uid="{00000000-0002-0000-0700-000000000000}">
      <formula1>#REF!</formula1>
    </dataValidation>
    <dataValidation allowBlank="1" showInputMessage="1" showErrorMessage="1" promptTitle="INPUT TIP" prompt="Include the SPED additive only (exclude the Basic Tuition which is included in Regular Ed)." sqref="J34" xr:uid="{00000000-0002-0000-0700-000001000000}"/>
  </dataValidations>
  <printOptions horizontalCentered="1"/>
  <pageMargins left="0.25" right="0.25" top="0.5" bottom="0.5" header="0" footer="0"/>
  <pageSetup scale="55" orientation="landscape" r:id="rId1"/>
  <headerFooter alignWithMargins="0"/>
  <rowBreaks count="3" manualBreakCount="3">
    <brk id="65" min="1" max="14" man="1"/>
    <brk id="117" min="1" max="14" man="1"/>
    <brk id="157" min="1" max="14" man="1"/>
  </rowBreaks>
  <ignoredErrors>
    <ignoredError sqref="I36:M36 I48:M48 I76:M78 I140:M142 I155:N155 L160:M160 G76:G78 I150:M151 N152 N153 I154:M154 I159:M159 I158:M158 I157:N157 I156:M156" unlockedFormula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6">
    <tabColor indexed="56"/>
  </sheetPr>
  <dimension ref="B1:AC185"/>
  <sheetViews>
    <sheetView showGridLines="0" topLeftCell="E1" zoomScale="90" zoomScaleNormal="90" zoomScaleSheetLayoutView="80" workbookViewId="0">
      <selection activeCell="K18" sqref="K18"/>
    </sheetView>
  </sheetViews>
  <sheetFormatPr defaultColWidth="8.81640625" defaultRowHeight="15" outlineLevelCol="1"/>
  <cols>
    <col min="1" max="1" width="3.7265625" style="134" customWidth="1"/>
    <col min="2" max="3" width="2.26953125" style="134" customWidth="1"/>
    <col min="4" max="4" width="25.7265625" style="134" customWidth="1"/>
    <col min="5" max="5" width="40.7265625" style="1" customWidth="1"/>
    <col min="6" max="6" width="2.453125" style="174" customWidth="1"/>
    <col min="7" max="7" width="16.26953125" style="174" bestFit="1" customWidth="1"/>
    <col min="8" max="8" width="2.7265625" style="78" customWidth="1"/>
    <col min="9" max="20" width="10.81640625" style="134" customWidth="1"/>
    <col min="21" max="21" width="12" style="134" customWidth="1"/>
    <col min="22" max="22" width="4.1796875" style="134" customWidth="1"/>
    <col min="23" max="23" width="20.81640625" style="78" customWidth="1" outlineLevel="1"/>
    <col min="24" max="16384" width="8.81640625" style="134"/>
  </cols>
  <sheetData>
    <row r="1" spans="2:24" ht="15.5" thickBot="1"/>
    <row r="2" spans="2:24" s="1" customFormat="1" ht="16" thickTop="1" thickBot="1">
      <c r="B2" s="1074" t="s">
        <v>301</v>
      </c>
      <c r="C2" s="1075"/>
      <c r="D2" s="1075"/>
      <c r="E2" s="1075"/>
      <c r="F2" s="1075"/>
      <c r="G2" s="1075"/>
      <c r="H2" s="1076"/>
      <c r="I2" s="1070" t="str">
        <f>'4) Pre-Opening Period Budget'!B2</f>
        <v>Please enter school name on tab - "1) School Information"</v>
      </c>
      <c r="J2" s="1070"/>
      <c r="K2" s="1070"/>
      <c r="L2" s="1070"/>
      <c r="M2" s="1070"/>
      <c r="N2" s="1070"/>
      <c r="O2" s="1070"/>
      <c r="P2" s="1070"/>
      <c r="Q2" s="1070"/>
      <c r="R2" s="1070"/>
      <c r="S2" s="1070"/>
      <c r="T2" s="1070"/>
      <c r="U2" s="1071"/>
      <c r="W2" s="669" t="s">
        <v>407</v>
      </c>
    </row>
    <row r="3" spans="2:24" s="1" customFormat="1" ht="15.5" thickBot="1">
      <c r="B3" s="1077"/>
      <c r="C3" s="1078"/>
      <c r="D3" s="1078"/>
      <c r="E3" s="1078"/>
      <c r="F3" s="1078"/>
      <c r="G3" s="1078"/>
      <c r="H3" s="1079"/>
      <c r="I3" s="1054" t="s">
        <v>144</v>
      </c>
      <c r="J3" s="1054"/>
      <c r="K3" s="1054"/>
      <c r="L3" s="1054"/>
      <c r="M3" s="1054"/>
      <c r="N3" s="1054"/>
      <c r="O3" s="1054"/>
      <c r="P3" s="1054"/>
      <c r="Q3" s="1054"/>
      <c r="R3" s="1054"/>
      <c r="S3" s="1054"/>
      <c r="T3" s="1054"/>
      <c r="U3" s="1072"/>
      <c r="W3" s="694" t="str">
        <f>IF(COUNTIFS(W6:W181,"&lt;&gt;OK",W6:W181,"&lt;&gt;")&lt;&gt;0,"TOTALS UNEQUAL - (See Below)","TOTALS MATCH")</f>
        <v>TOTALS MATCH</v>
      </c>
      <c r="X3" s="695"/>
    </row>
    <row r="4" spans="2:24" s="1" customFormat="1">
      <c r="B4" s="1077"/>
      <c r="C4" s="1078"/>
      <c r="D4" s="1078"/>
      <c r="E4" s="1078"/>
      <c r="F4" s="1078"/>
      <c r="G4" s="1078"/>
      <c r="H4" s="1079"/>
      <c r="I4" s="1054" t="str">
        <f>'6) Year 1 Budget &amp; Assumptions'!I5</f>
        <v>JULY 1, 2026 - JUNE 30, 2027</v>
      </c>
      <c r="J4" s="1054"/>
      <c r="K4" s="1054"/>
      <c r="L4" s="1054"/>
      <c r="M4" s="1054"/>
      <c r="N4" s="1054"/>
      <c r="O4" s="1054"/>
      <c r="P4" s="1054"/>
      <c r="Q4" s="1054"/>
      <c r="R4" s="1054"/>
      <c r="S4" s="1054"/>
      <c r="T4" s="1054"/>
      <c r="U4" s="1072"/>
      <c r="W4" s="78"/>
    </row>
    <row r="5" spans="2:24" s="1" customFormat="1">
      <c r="B5" s="1080"/>
      <c r="C5" s="1081"/>
      <c r="D5" s="1081"/>
      <c r="E5" s="1081"/>
      <c r="F5" s="1081"/>
      <c r="G5" s="1081"/>
      <c r="H5" s="1082"/>
      <c r="I5" s="1056"/>
      <c r="J5" s="1056"/>
      <c r="K5" s="1056"/>
      <c r="L5" s="1056"/>
      <c r="M5" s="1056"/>
      <c r="N5" s="1056"/>
      <c r="O5" s="1056"/>
      <c r="P5" s="1056"/>
      <c r="Q5" s="1056"/>
      <c r="R5" s="1056"/>
      <c r="S5" s="1056"/>
      <c r="T5" s="1056"/>
      <c r="U5" s="1073"/>
      <c r="W5" s="78"/>
    </row>
    <row r="6" spans="2:24" s="1" customFormat="1">
      <c r="B6" s="212" t="s">
        <v>23</v>
      </c>
      <c r="C6" s="213"/>
      <c r="D6" s="213"/>
      <c r="E6" s="214"/>
      <c r="F6" s="215"/>
      <c r="G6" s="215"/>
      <c r="H6" s="216"/>
      <c r="I6" s="217">
        <f t="shared" ref="I6:U6" si="0">I66</f>
        <v>0</v>
      </c>
      <c r="J6" s="218">
        <f t="shared" si="0"/>
        <v>0</v>
      </c>
      <c r="K6" s="218">
        <f t="shared" si="0"/>
        <v>0</v>
      </c>
      <c r="L6" s="218">
        <f t="shared" si="0"/>
        <v>0</v>
      </c>
      <c r="M6" s="218">
        <f t="shared" si="0"/>
        <v>0</v>
      </c>
      <c r="N6" s="218">
        <f t="shared" si="0"/>
        <v>0</v>
      </c>
      <c r="O6" s="218">
        <f t="shared" si="0"/>
        <v>0</v>
      </c>
      <c r="P6" s="218">
        <f t="shared" si="0"/>
        <v>0</v>
      </c>
      <c r="Q6" s="218">
        <f t="shared" si="0"/>
        <v>0</v>
      </c>
      <c r="R6" s="218">
        <f t="shared" si="0"/>
        <v>0</v>
      </c>
      <c r="S6" s="218">
        <f t="shared" si="0"/>
        <v>0</v>
      </c>
      <c r="T6" s="218">
        <f t="shared" si="0"/>
        <v>0</v>
      </c>
      <c r="U6" s="219">
        <f t="shared" si="0"/>
        <v>0</v>
      </c>
      <c r="W6" s="1" t="str">
        <f>IF(AND('6) Year 1 Budget &amp; Assumptions'!N6=U6,'8) 5 YR Budget &amp; Cash Flow Adj'!I6=U6),"OK",IF(U6='8) 5 YR Budget &amp; Cash Flow Adj'!I6,"Tab 7 is Different by "&amp;TEXT(ABS(U6-'6) Year 1 Budget &amp; Assumptions'!N6),"#,###.00"),IF('6) Year 1 Budget &amp; Assumptions'!N6='8) 5 YR Budget &amp; Cash Flow Adj'!I6,"Tab 8 is Different by "&amp;TEXT(ABS('8) 5 YR Budget &amp; Cash Flow Adj'!I6-U6),"#,###.00"),"Tab 9 is Different by "&amp;TEXT(ABS(U6-'8) 5 YR Budget &amp; Cash Flow Adj'!I6),"#,###.00"))))</f>
        <v>OK</v>
      </c>
      <c r="X6" s="220"/>
    </row>
    <row r="7" spans="2:24" s="1" customFormat="1">
      <c r="B7" s="210" t="s">
        <v>0</v>
      </c>
      <c r="C7" s="48"/>
      <c r="D7" s="48"/>
      <c r="F7" s="174"/>
      <c r="G7" s="174"/>
      <c r="H7" s="221"/>
      <c r="I7" s="222">
        <f t="shared" ref="I7:U7" si="1">I156</f>
        <v>0</v>
      </c>
      <c r="J7" s="223">
        <f t="shared" si="1"/>
        <v>0</v>
      </c>
      <c r="K7" s="223">
        <f t="shared" si="1"/>
        <v>0</v>
      </c>
      <c r="L7" s="223">
        <f t="shared" si="1"/>
        <v>0</v>
      </c>
      <c r="M7" s="223">
        <f t="shared" si="1"/>
        <v>0</v>
      </c>
      <c r="N7" s="223">
        <f t="shared" si="1"/>
        <v>0</v>
      </c>
      <c r="O7" s="223">
        <f t="shared" si="1"/>
        <v>0</v>
      </c>
      <c r="P7" s="223">
        <f t="shared" si="1"/>
        <v>0</v>
      </c>
      <c r="Q7" s="223">
        <f t="shared" si="1"/>
        <v>0</v>
      </c>
      <c r="R7" s="223">
        <f t="shared" si="1"/>
        <v>0</v>
      </c>
      <c r="S7" s="223">
        <f t="shared" si="1"/>
        <v>0</v>
      </c>
      <c r="T7" s="223">
        <f t="shared" si="1"/>
        <v>0</v>
      </c>
      <c r="U7" s="224">
        <f t="shared" si="1"/>
        <v>0</v>
      </c>
      <c r="W7" s="1" t="str">
        <f>IF(AND('6) Year 1 Budget &amp; Assumptions'!N7=U7,'8) 5 YR Budget &amp; Cash Flow Adj'!I7=U7),"OK",IF(U7='8) 5 YR Budget &amp; Cash Flow Adj'!I7,"Tab 7 is Different by "&amp;TEXT(ABS(U7-'6) Year 1 Budget &amp; Assumptions'!N7),"#,###.00"),IF('6) Year 1 Budget &amp; Assumptions'!N7='8) 5 YR Budget &amp; Cash Flow Adj'!I7,"Tab 8 is Different by "&amp;TEXT(ABS('8) 5 YR Budget &amp; Cash Flow Adj'!I7-U7),"#,###.00"),"Tab 9 is Different by "&amp;TEXT(ABS(U7-'8) 5 YR Budget &amp; Cash Flow Adj'!I7),"#,###.00"))))</f>
        <v>OK</v>
      </c>
      <c r="X7" s="220"/>
    </row>
    <row r="8" spans="2:24" s="1" customFormat="1">
      <c r="B8" s="210" t="s">
        <v>22</v>
      </c>
      <c r="C8" s="48"/>
      <c r="D8" s="48"/>
      <c r="F8" s="174"/>
      <c r="G8" s="174"/>
      <c r="H8" s="221"/>
      <c r="I8" s="222">
        <f t="shared" ref="I8:U8" si="2">I6-I7</f>
        <v>0</v>
      </c>
      <c r="J8" s="223">
        <f t="shared" si="2"/>
        <v>0</v>
      </c>
      <c r="K8" s="223">
        <f t="shared" si="2"/>
        <v>0</v>
      </c>
      <c r="L8" s="223">
        <f t="shared" si="2"/>
        <v>0</v>
      </c>
      <c r="M8" s="223">
        <f t="shared" si="2"/>
        <v>0</v>
      </c>
      <c r="N8" s="223">
        <f t="shared" si="2"/>
        <v>0</v>
      </c>
      <c r="O8" s="223">
        <f t="shared" si="2"/>
        <v>0</v>
      </c>
      <c r="P8" s="223">
        <f t="shared" si="2"/>
        <v>0</v>
      </c>
      <c r="Q8" s="223">
        <f t="shared" si="2"/>
        <v>0</v>
      </c>
      <c r="R8" s="223">
        <f t="shared" si="2"/>
        <v>0</v>
      </c>
      <c r="S8" s="223">
        <f t="shared" si="2"/>
        <v>0</v>
      </c>
      <c r="T8" s="223">
        <f t="shared" si="2"/>
        <v>0</v>
      </c>
      <c r="U8" s="224">
        <f t="shared" si="2"/>
        <v>0</v>
      </c>
      <c r="W8" s="1" t="str">
        <f>IF(AND('6) Year 1 Budget &amp; Assumptions'!N8=U8,'8) 5 YR Budget &amp; Cash Flow Adj'!I8=U8),"OK",IF(U8='8) 5 YR Budget &amp; Cash Flow Adj'!I8,"Tab 7 is Different by "&amp;TEXT(ABS(U8-'6) Year 1 Budget &amp; Assumptions'!N8),"#,###.00"),IF('6) Year 1 Budget &amp; Assumptions'!N8='8) 5 YR Budget &amp; Cash Flow Adj'!I8,"Tab 8 is Different by "&amp;TEXT(ABS('8) 5 YR Budget &amp; Cash Flow Adj'!I8-U8),"#,###.00"),"Tab 9 is Different by "&amp;TEXT(ABS(U8-'8) 5 YR Budget &amp; Cash Flow Adj'!I8),"#,###.00"))))</f>
        <v>OK</v>
      </c>
      <c r="X8" s="220"/>
    </row>
    <row r="9" spans="2:24" s="1" customFormat="1">
      <c r="B9" s="210" t="s">
        <v>132</v>
      </c>
      <c r="C9" s="48"/>
      <c r="D9" s="48"/>
      <c r="F9" s="174"/>
      <c r="G9" s="174"/>
      <c r="H9" s="221"/>
      <c r="I9" s="222">
        <f t="shared" ref="I9:U9" si="3">I175</f>
        <v>0</v>
      </c>
      <c r="J9" s="223">
        <f t="shared" si="3"/>
        <v>0</v>
      </c>
      <c r="K9" s="223">
        <f t="shared" si="3"/>
        <v>0</v>
      </c>
      <c r="L9" s="223">
        <f t="shared" si="3"/>
        <v>0</v>
      </c>
      <c r="M9" s="223">
        <f t="shared" si="3"/>
        <v>0</v>
      </c>
      <c r="N9" s="223">
        <f t="shared" si="3"/>
        <v>0</v>
      </c>
      <c r="O9" s="223">
        <f t="shared" si="3"/>
        <v>0</v>
      </c>
      <c r="P9" s="223">
        <f t="shared" si="3"/>
        <v>0</v>
      </c>
      <c r="Q9" s="223">
        <f t="shared" si="3"/>
        <v>0</v>
      </c>
      <c r="R9" s="223">
        <f t="shared" si="3"/>
        <v>0</v>
      </c>
      <c r="S9" s="223">
        <f t="shared" si="3"/>
        <v>0</v>
      </c>
      <c r="T9" s="223">
        <f t="shared" si="3"/>
        <v>0</v>
      </c>
      <c r="U9" s="224">
        <f t="shared" si="3"/>
        <v>0</v>
      </c>
      <c r="W9" s="1" t="str">
        <f>IF(U9='8) 5 YR Budget &amp; Cash Flow Adj'!I196=TRUE,"OK","Tab 7 is UNEQUAL to Tab 9")</f>
        <v>OK</v>
      </c>
    </row>
    <row r="10" spans="2:24" s="1" customFormat="1">
      <c r="B10" s="210" t="s">
        <v>129</v>
      </c>
      <c r="C10" s="48"/>
      <c r="D10" s="48"/>
      <c r="F10" s="174"/>
      <c r="G10" s="174"/>
      <c r="H10" s="221"/>
      <c r="I10" s="222">
        <f t="shared" ref="I10:U10" si="4">I179</f>
        <v>0</v>
      </c>
      <c r="J10" s="223">
        <f t="shared" si="4"/>
        <v>0</v>
      </c>
      <c r="K10" s="223">
        <f t="shared" si="4"/>
        <v>0</v>
      </c>
      <c r="L10" s="223">
        <f t="shared" si="4"/>
        <v>0</v>
      </c>
      <c r="M10" s="223">
        <f t="shared" si="4"/>
        <v>0</v>
      </c>
      <c r="N10" s="223">
        <f t="shared" si="4"/>
        <v>0</v>
      </c>
      <c r="O10" s="223">
        <f t="shared" si="4"/>
        <v>0</v>
      </c>
      <c r="P10" s="223">
        <f t="shared" si="4"/>
        <v>0</v>
      </c>
      <c r="Q10" s="223">
        <f t="shared" si="4"/>
        <v>0</v>
      </c>
      <c r="R10" s="223">
        <f t="shared" si="4"/>
        <v>0</v>
      </c>
      <c r="S10" s="223">
        <f t="shared" si="4"/>
        <v>0</v>
      </c>
      <c r="T10" s="223">
        <f t="shared" si="4"/>
        <v>0</v>
      </c>
      <c r="U10" s="224">
        <f t="shared" si="4"/>
        <v>0</v>
      </c>
      <c r="W10" s="1" t="str">
        <f>IF(U10='8) 5 YR Budget &amp; Cash Flow Adj'!I200=TRUE,"OK","Tab 7 is UNEQUAL to Tab 9")</f>
        <v>OK</v>
      </c>
    </row>
    <row r="11" spans="2:24" s="1" customFormat="1">
      <c r="B11" s="225" t="s">
        <v>152</v>
      </c>
      <c r="C11" s="226"/>
      <c r="D11" s="226"/>
      <c r="E11" s="227"/>
      <c r="F11" s="228"/>
      <c r="G11" s="228"/>
      <c r="H11" s="229"/>
      <c r="I11" s="230">
        <f t="shared" ref="I11:U11" si="5">SUM(I8:I10)</f>
        <v>0</v>
      </c>
      <c r="J11" s="231">
        <f t="shared" si="5"/>
        <v>0</v>
      </c>
      <c r="K11" s="231">
        <f t="shared" si="5"/>
        <v>0</v>
      </c>
      <c r="L11" s="231">
        <f t="shared" si="5"/>
        <v>0</v>
      </c>
      <c r="M11" s="231">
        <f t="shared" si="5"/>
        <v>0</v>
      </c>
      <c r="N11" s="231">
        <f t="shared" si="5"/>
        <v>0</v>
      </c>
      <c r="O11" s="231">
        <f t="shared" si="5"/>
        <v>0</v>
      </c>
      <c r="P11" s="231">
        <f t="shared" si="5"/>
        <v>0</v>
      </c>
      <c r="Q11" s="231">
        <f t="shared" si="5"/>
        <v>0</v>
      </c>
      <c r="R11" s="231">
        <f t="shared" si="5"/>
        <v>0</v>
      </c>
      <c r="S11" s="231">
        <f t="shared" si="5"/>
        <v>0</v>
      </c>
      <c r="T11" s="231">
        <f t="shared" si="5"/>
        <v>0</v>
      </c>
      <c r="U11" s="232">
        <f t="shared" si="5"/>
        <v>0</v>
      </c>
      <c r="W11" s="1" t="str">
        <f>IF(U11='8) 5 YR Budget &amp; Cash Flow Adj'!I202=TRUE,"OK","Tab 7 is UNEQUAL to Tab 9")</f>
        <v>OK</v>
      </c>
    </row>
    <row r="12" spans="2:24" s="1" customFormat="1" ht="8.15" customHeight="1">
      <c r="B12" s="233"/>
      <c r="F12" s="174"/>
      <c r="G12" s="174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234"/>
    </row>
    <row r="13" spans="2:24" s="239" customFormat="1">
      <c r="B13" s="1069"/>
      <c r="C13" s="1048"/>
      <c r="D13" s="1048"/>
      <c r="E13" s="1048"/>
      <c r="F13" s="235"/>
      <c r="G13" s="235"/>
      <c r="H13" s="236"/>
      <c r="I13" s="237" t="s">
        <v>254</v>
      </c>
      <c r="J13" s="237" t="s">
        <v>255</v>
      </c>
      <c r="K13" s="237" t="s">
        <v>256</v>
      </c>
      <c r="L13" s="237" t="s">
        <v>257</v>
      </c>
      <c r="M13" s="237" t="s">
        <v>258</v>
      </c>
      <c r="N13" s="237" t="s">
        <v>259</v>
      </c>
      <c r="O13" s="237" t="s">
        <v>248</v>
      </c>
      <c r="P13" s="237" t="s">
        <v>249</v>
      </c>
      <c r="Q13" s="237" t="s">
        <v>250</v>
      </c>
      <c r="R13" s="237" t="s">
        <v>251</v>
      </c>
      <c r="S13" s="237" t="s">
        <v>252</v>
      </c>
      <c r="T13" s="237" t="s">
        <v>253</v>
      </c>
      <c r="U13" s="238" t="s">
        <v>99</v>
      </c>
    </row>
    <row r="14" spans="2:24" s="239" customFormat="1" ht="7.5" customHeight="1">
      <c r="B14" s="240"/>
      <c r="C14" s="214"/>
      <c r="D14" s="214"/>
      <c r="E14" s="241"/>
      <c r="F14" s="242"/>
      <c r="G14" s="242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4"/>
    </row>
    <row r="15" spans="2:24" s="220" customFormat="1">
      <c r="B15" s="245" t="s">
        <v>24</v>
      </c>
      <c r="C15" s="246"/>
      <c r="D15" s="246"/>
      <c r="F15" s="172"/>
      <c r="G15" s="172"/>
      <c r="H15" s="247"/>
      <c r="I15" s="1067" t="s">
        <v>349</v>
      </c>
      <c r="J15" s="1067"/>
      <c r="K15" s="1067"/>
      <c r="L15" s="1067"/>
      <c r="M15" s="1067"/>
      <c r="N15" s="1067"/>
      <c r="O15" s="1067"/>
      <c r="P15" s="1067"/>
      <c r="Q15" s="1067"/>
      <c r="R15" s="1067"/>
      <c r="S15" s="1067"/>
      <c r="T15" s="1067"/>
      <c r="U15" s="1068"/>
    </row>
    <row r="16" spans="2:24" s="220" customFormat="1">
      <c r="B16" s="245"/>
      <c r="C16" s="246" t="s">
        <v>25</v>
      </c>
      <c r="D16" s="246"/>
      <c r="F16" s="172"/>
      <c r="G16" s="172"/>
      <c r="H16" s="247"/>
      <c r="I16" s="1067"/>
      <c r="J16" s="1067"/>
      <c r="K16" s="1067"/>
      <c r="L16" s="1067"/>
      <c r="M16" s="1067"/>
      <c r="N16" s="1067"/>
      <c r="O16" s="1067"/>
      <c r="P16" s="1067"/>
      <c r="Q16" s="1067"/>
      <c r="R16" s="1067"/>
      <c r="S16" s="1067"/>
      <c r="T16" s="1067"/>
      <c r="U16" s="1068"/>
    </row>
    <row r="17" spans="2:23" s="220" customFormat="1" ht="30">
      <c r="B17" s="248"/>
      <c r="C17" s="134"/>
      <c r="D17" s="249" t="s">
        <v>21</v>
      </c>
      <c r="F17" s="172"/>
      <c r="G17" s="132" t="str">
        <f>'6) Year 1 Budget &amp; Assumptions'!G16</f>
        <v>Basic Tuition (2026-27)</v>
      </c>
      <c r="H17" s="247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1"/>
    </row>
    <row r="18" spans="2:23" s="220" customFormat="1">
      <c r="B18" s="248"/>
      <c r="C18" s="134"/>
      <c r="D18" s="134" t="str">
        <f>'6) Year 1 Budget &amp; Assumptions'!D17</f>
        <v>PRIMARY School District:</v>
      </c>
      <c r="E18" s="98" t="str">
        <f>'6) Year 1 Budget &amp; Assumptions'!E17</f>
        <v>Please complete "ENROLLMENT" tab</v>
      </c>
      <c r="F18" s="136"/>
      <c r="G18" s="137">
        <f>CONTROL!C98</f>
        <v>0</v>
      </c>
      <c r="H18" s="252"/>
      <c r="I18" s="253"/>
      <c r="J18" s="253">
        <v>0</v>
      </c>
      <c r="K18" s="253">
        <v>0</v>
      </c>
      <c r="L18" s="253">
        <v>0</v>
      </c>
      <c r="M18" s="253">
        <v>0</v>
      </c>
      <c r="N18" s="253">
        <v>0</v>
      </c>
      <c r="O18" s="253">
        <v>0</v>
      </c>
      <c r="P18" s="253">
        <v>0</v>
      </c>
      <c r="Q18" s="253">
        <v>0</v>
      </c>
      <c r="R18" s="253">
        <v>0</v>
      </c>
      <c r="S18" s="253">
        <v>0</v>
      </c>
      <c r="T18" s="253">
        <v>0</v>
      </c>
      <c r="U18" s="254">
        <f>SUM(I18:T18)</f>
        <v>0</v>
      </c>
      <c r="V18" s="255"/>
      <c r="W18" s="1" t="str">
        <f>IF(AND('6) Year 1 Budget &amp; Assumptions'!N17=U18,'8) 5 YR Budget &amp; Cash Flow Adj'!I17=U18),"OK",IF(U18='8) 5 YR Budget &amp; Cash Flow Adj'!I17,"Tab 7 is Different by "&amp;TEXT(ABS(U18-'6) Year 1 Budget &amp; Assumptions'!N17),"#,###.00"),IF('6) Year 1 Budget &amp; Assumptions'!N17='8) 5 YR Budget &amp; Cash Flow Adj'!I17,"Tab 8 is Different by "&amp;TEXT(ABS('8) 5 YR Budget &amp; Cash Flow Adj'!I17-U18),"#,###.00"),"Tab 9 is Different by "&amp;TEXT(ABS(U18-'8) 5 YR Budget &amp; Cash Flow Adj'!I17),"#,###.00"))))</f>
        <v>OK</v>
      </c>
    </row>
    <row r="19" spans="2:23" s="220" customFormat="1">
      <c r="B19" s="248"/>
      <c r="C19" s="134"/>
      <c r="D19" s="134" t="str">
        <f>'6) Year 1 Budget &amp; Assumptions'!D18</f>
        <v>Other District 1:</v>
      </c>
      <c r="E19" s="134" t="str">
        <f>'6) Year 1 Budget &amp; Assumptions'!E18</f>
        <v/>
      </c>
      <c r="F19" s="136"/>
      <c r="G19" s="137">
        <f>CONTROL!C99</f>
        <v>0</v>
      </c>
      <c r="H19" s="252"/>
      <c r="I19" s="253"/>
      <c r="J19" s="253">
        <v>0</v>
      </c>
      <c r="K19" s="253">
        <v>0</v>
      </c>
      <c r="L19" s="253">
        <v>0</v>
      </c>
      <c r="M19" s="253">
        <v>0</v>
      </c>
      <c r="N19" s="253">
        <v>0</v>
      </c>
      <c r="O19" s="253">
        <v>0</v>
      </c>
      <c r="P19" s="253">
        <v>0</v>
      </c>
      <c r="Q19" s="253">
        <v>0</v>
      </c>
      <c r="R19" s="253">
        <v>0</v>
      </c>
      <c r="S19" s="253">
        <v>0</v>
      </c>
      <c r="T19" s="253">
        <v>0</v>
      </c>
      <c r="U19" s="254">
        <f t="shared" ref="U19:U33" si="6">SUM(I19:T19)</f>
        <v>0</v>
      </c>
      <c r="V19" s="255"/>
      <c r="W19" s="1" t="str">
        <f>IF(AND('6) Year 1 Budget &amp; Assumptions'!N18=U19,'8) 5 YR Budget &amp; Cash Flow Adj'!I18=U19),"OK",IF(U19='8) 5 YR Budget &amp; Cash Flow Adj'!I18,"Tab 7 is Different by "&amp;TEXT(ABS(U19-'6) Year 1 Budget &amp; Assumptions'!N18),"#,###.00"),IF('6) Year 1 Budget &amp; Assumptions'!N18='8) 5 YR Budget &amp; Cash Flow Adj'!I18,"Tab 8 is Different by "&amp;TEXT(ABS('8) 5 YR Budget &amp; Cash Flow Adj'!I18-U19),"#,###.00"),"Tab 9 is Different by "&amp;TEXT(ABS(U19-'8) 5 YR Budget &amp; Cash Flow Adj'!I18),"#,###.00"))))</f>
        <v>OK</v>
      </c>
    </row>
    <row r="20" spans="2:23" s="220" customFormat="1">
      <c r="B20" s="248"/>
      <c r="C20" s="134"/>
      <c r="D20" s="134" t="str">
        <f>'6) Year 1 Budget &amp; Assumptions'!D19</f>
        <v>Other District 2:</v>
      </c>
      <c r="E20" s="134" t="str">
        <f>'6) Year 1 Budget &amp; Assumptions'!E19</f>
        <v/>
      </c>
      <c r="F20" s="136"/>
      <c r="G20" s="137">
        <f>CONTROL!C100</f>
        <v>0</v>
      </c>
      <c r="H20" s="252"/>
      <c r="I20" s="253">
        <v>0</v>
      </c>
      <c r="J20" s="253">
        <v>0</v>
      </c>
      <c r="K20" s="253">
        <v>0</v>
      </c>
      <c r="L20" s="253">
        <v>0</v>
      </c>
      <c r="M20" s="253">
        <v>0</v>
      </c>
      <c r="N20" s="253">
        <v>0</v>
      </c>
      <c r="O20" s="253">
        <v>0</v>
      </c>
      <c r="P20" s="253">
        <v>0</v>
      </c>
      <c r="Q20" s="253">
        <v>0</v>
      </c>
      <c r="R20" s="253">
        <v>0</v>
      </c>
      <c r="S20" s="253">
        <v>0</v>
      </c>
      <c r="T20" s="253">
        <v>0</v>
      </c>
      <c r="U20" s="254">
        <f t="shared" si="6"/>
        <v>0</v>
      </c>
      <c r="V20" s="255"/>
      <c r="W20" s="1" t="str">
        <f>IF(AND('6) Year 1 Budget &amp; Assumptions'!N19=U20,'8) 5 YR Budget &amp; Cash Flow Adj'!I19=U20),"OK",IF(U20='8) 5 YR Budget &amp; Cash Flow Adj'!I19,"Tab 7 is Different by "&amp;TEXT(ABS(U20-'6) Year 1 Budget &amp; Assumptions'!N19),"#,###.00"),IF('6) Year 1 Budget &amp; Assumptions'!N19='8) 5 YR Budget &amp; Cash Flow Adj'!I19,"Tab 8 is Different by "&amp;TEXT(ABS('8) 5 YR Budget &amp; Cash Flow Adj'!I19-U20),"#,###.00"),"Tab 9 is Different by "&amp;TEXT(ABS(U20-'8) 5 YR Budget &amp; Cash Flow Adj'!I19),"#,###.00"))))</f>
        <v>OK</v>
      </c>
    </row>
    <row r="21" spans="2:23" s="220" customFormat="1">
      <c r="B21" s="248"/>
      <c r="C21" s="134"/>
      <c r="D21" s="134" t="str">
        <f>'6) Year 1 Budget &amp; Assumptions'!D20</f>
        <v>Other District 3:</v>
      </c>
      <c r="E21" s="134" t="str">
        <f>'6) Year 1 Budget &amp; Assumptions'!E20</f>
        <v/>
      </c>
      <c r="F21" s="136"/>
      <c r="G21" s="137">
        <f>CONTROL!C101</f>
        <v>0</v>
      </c>
      <c r="H21" s="252"/>
      <c r="I21" s="253">
        <v>0</v>
      </c>
      <c r="J21" s="253">
        <v>0</v>
      </c>
      <c r="K21" s="253">
        <v>0</v>
      </c>
      <c r="L21" s="253">
        <v>0</v>
      </c>
      <c r="M21" s="253">
        <v>0</v>
      </c>
      <c r="N21" s="253">
        <v>0</v>
      </c>
      <c r="O21" s="253">
        <v>0</v>
      </c>
      <c r="P21" s="253">
        <v>0</v>
      </c>
      <c r="Q21" s="253">
        <v>0</v>
      </c>
      <c r="R21" s="253">
        <v>0</v>
      </c>
      <c r="S21" s="253">
        <v>0</v>
      </c>
      <c r="T21" s="253">
        <v>0</v>
      </c>
      <c r="U21" s="254">
        <f t="shared" si="6"/>
        <v>0</v>
      </c>
      <c r="V21" s="255"/>
      <c r="W21" s="1" t="str">
        <f>IF(AND('6) Year 1 Budget &amp; Assumptions'!N20=U21,'8) 5 YR Budget &amp; Cash Flow Adj'!I20=U21),"OK",IF(U21='8) 5 YR Budget &amp; Cash Flow Adj'!I20,"Tab 7 is Different by "&amp;TEXT(ABS(U21-'6) Year 1 Budget &amp; Assumptions'!N20),"#,###.00"),IF('6) Year 1 Budget &amp; Assumptions'!N20='8) 5 YR Budget &amp; Cash Flow Adj'!I20,"Tab 8 is Different by "&amp;TEXT(ABS('8) 5 YR Budget &amp; Cash Flow Adj'!I20-U21),"#,###.00"),"Tab 9 is Different by "&amp;TEXT(ABS(U21-'8) 5 YR Budget &amp; Cash Flow Adj'!I20),"#,###.00"))))</f>
        <v>OK</v>
      </c>
    </row>
    <row r="22" spans="2:23" s="220" customFormat="1">
      <c r="B22" s="248"/>
      <c r="C22" s="134"/>
      <c r="D22" s="134" t="str">
        <f>'6) Year 1 Budget &amp; Assumptions'!D21</f>
        <v>Other District 4:</v>
      </c>
      <c r="E22" s="134" t="str">
        <f>'6) Year 1 Budget &amp; Assumptions'!E21</f>
        <v/>
      </c>
      <c r="F22" s="136"/>
      <c r="G22" s="137">
        <f>CONTROL!C102</f>
        <v>0</v>
      </c>
      <c r="H22" s="252"/>
      <c r="I22" s="253">
        <v>0</v>
      </c>
      <c r="J22" s="253">
        <v>0</v>
      </c>
      <c r="K22" s="253">
        <v>0</v>
      </c>
      <c r="L22" s="253">
        <v>0</v>
      </c>
      <c r="M22" s="253">
        <v>0</v>
      </c>
      <c r="N22" s="253">
        <v>0</v>
      </c>
      <c r="O22" s="253">
        <v>0</v>
      </c>
      <c r="P22" s="253">
        <v>0</v>
      </c>
      <c r="Q22" s="253">
        <v>0</v>
      </c>
      <c r="R22" s="253">
        <v>0</v>
      </c>
      <c r="S22" s="253">
        <v>0</v>
      </c>
      <c r="T22" s="253">
        <v>0</v>
      </c>
      <c r="U22" s="254">
        <f t="shared" si="6"/>
        <v>0</v>
      </c>
      <c r="V22" s="255"/>
      <c r="W22" s="1" t="str">
        <f>IF(AND('6) Year 1 Budget &amp; Assumptions'!N21=U22,'8) 5 YR Budget &amp; Cash Flow Adj'!I21=U22),"OK",IF(U22='8) 5 YR Budget &amp; Cash Flow Adj'!I21,"Tab 7 is Different by "&amp;TEXT(ABS(U22-'6) Year 1 Budget &amp; Assumptions'!N21),"#,###.00"),IF('6) Year 1 Budget &amp; Assumptions'!N21='8) 5 YR Budget &amp; Cash Flow Adj'!I21,"Tab 8 is Different by "&amp;TEXT(ABS('8) 5 YR Budget &amp; Cash Flow Adj'!I21-U22),"#,###.00"),"Tab 9 is Different by "&amp;TEXT(ABS(U22-'8) 5 YR Budget &amp; Cash Flow Adj'!I21),"#,###.00"))))</f>
        <v>OK</v>
      </c>
    </row>
    <row r="23" spans="2:23" s="220" customFormat="1">
      <c r="B23" s="248"/>
      <c r="C23" s="134"/>
      <c r="D23" s="134" t="str">
        <f>'6) Year 1 Budget &amp; Assumptions'!D22</f>
        <v>Other District 5:</v>
      </c>
      <c r="E23" s="134" t="str">
        <f>'6) Year 1 Budget &amp; Assumptions'!E22</f>
        <v/>
      </c>
      <c r="F23" s="136"/>
      <c r="G23" s="137">
        <f>CONTROL!C103</f>
        <v>0</v>
      </c>
      <c r="H23" s="252"/>
      <c r="I23" s="253">
        <v>0</v>
      </c>
      <c r="J23" s="253">
        <v>0</v>
      </c>
      <c r="K23" s="253">
        <v>0</v>
      </c>
      <c r="L23" s="253">
        <v>0</v>
      </c>
      <c r="M23" s="253">
        <v>0</v>
      </c>
      <c r="N23" s="253">
        <v>0</v>
      </c>
      <c r="O23" s="253">
        <v>0</v>
      </c>
      <c r="P23" s="253">
        <v>0</v>
      </c>
      <c r="Q23" s="253">
        <v>0</v>
      </c>
      <c r="R23" s="253">
        <v>0</v>
      </c>
      <c r="S23" s="253">
        <v>0</v>
      </c>
      <c r="T23" s="253">
        <v>0</v>
      </c>
      <c r="U23" s="254">
        <f t="shared" si="6"/>
        <v>0</v>
      </c>
      <c r="V23" s="255"/>
      <c r="W23" s="1" t="str">
        <f>IF(AND('6) Year 1 Budget &amp; Assumptions'!N22=U23,'8) 5 YR Budget &amp; Cash Flow Adj'!I22=U23),"OK",IF(U23='8) 5 YR Budget &amp; Cash Flow Adj'!I22,"Tab 7 is Different by "&amp;TEXT(ABS(U23-'6) Year 1 Budget &amp; Assumptions'!N22),"#,###.00"),IF('6) Year 1 Budget &amp; Assumptions'!N22='8) 5 YR Budget &amp; Cash Flow Adj'!I22,"Tab 8 is Different by "&amp;TEXT(ABS('8) 5 YR Budget &amp; Cash Flow Adj'!I22-U23),"#,###.00"),"Tab 9 is Different by "&amp;TEXT(ABS(U23-'8) 5 YR Budget &amp; Cash Flow Adj'!I22),"#,###.00"))))</f>
        <v>OK</v>
      </c>
    </row>
    <row r="24" spans="2:23" s="220" customFormat="1">
      <c r="B24" s="248"/>
      <c r="C24" s="134"/>
      <c r="D24" s="134" t="str">
        <f>'6) Year 1 Budget &amp; Assumptions'!D23</f>
        <v>Other District 6:</v>
      </c>
      <c r="E24" s="134" t="str">
        <f>'6) Year 1 Budget &amp; Assumptions'!E23</f>
        <v/>
      </c>
      <c r="F24" s="136"/>
      <c r="G24" s="137">
        <f>CONTROL!C104</f>
        <v>0</v>
      </c>
      <c r="H24" s="252"/>
      <c r="I24" s="253">
        <v>0</v>
      </c>
      <c r="J24" s="253">
        <v>0</v>
      </c>
      <c r="K24" s="253">
        <v>0</v>
      </c>
      <c r="L24" s="253">
        <v>0</v>
      </c>
      <c r="M24" s="253">
        <v>0</v>
      </c>
      <c r="N24" s="253">
        <v>0</v>
      </c>
      <c r="O24" s="253">
        <v>0</v>
      </c>
      <c r="P24" s="253">
        <v>0</v>
      </c>
      <c r="Q24" s="253">
        <v>0</v>
      </c>
      <c r="R24" s="253">
        <v>0</v>
      </c>
      <c r="S24" s="253">
        <v>0</v>
      </c>
      <c r="T24" s="253">
        <v>0</v>
      </c>
      <c r="U24" s="254">
        <f t="shared" si="6"/>
        <v>0</v>
      </c>
      <c r="V24" s="255"/>
      <c r="W24" s="1" t="str">
        <f>IF(AND('6) Year 1 Budget &amp; Assumptions'!N23=U24,'8) 5 YR Budget &amp; Cash Flow Adj'!I23=U24),"OK",IF(U24='8) 5 YR Budget &amp; Cash Flow Adj'!I23,"Tab 7 is Different by "&amp;TEXT(ABS(U24-'6) Year 1 Budget &amp; Assumptions'!N23),"#,###.00"),IF('6) Year 1 Budget &amp; Assumptions'!N23='8) 5 YR Budget &amp; Cash Flow Adj'!I23,"Tab 8 is Different by "&amp;TEXT(ABS('8) 5 YR Budget &amp; Cash Flow Adj'!I23-U24),"#,###.00"),"Tab 9 is Different by "&amp;TEXT(ABS(U24-'8) 5 YR Budget &amp; Cash Flow Adj'!I23),"#,###.00"))))</f>
        <v>OK</v>
      </c>
    </row>
    <row r="25" spans="2:23" s="220" customFormat="1">
      <c r="B25" s="248"/>
      <c r="C25" s="134"/>
      <c r="D25" s="134" t="str">
        <f>'6) Year 1 Budget &amp; Assumptions'!D24</f>
        <v>Other District 7:</v>
      </c>
      <c r="E25" s="134" t="str">
        <f>'6) Year 1 Budget &amp; Assumptions'!E24</f>
        <v/>
      </c>
      <c r="F25" s="136"/>
      <c r="G25" s="137">
        <f>CONTROL!C105</f>
        <v>0</v>
      </c>
      <c r="H25" s="252"/>
      <c r="I25" s="253">
        <v>0</v>
      </c>
      <c r="J25" s="253">
        <v>0</v>
      </c>
      <c r="K25" s="253">
        <v>0</v>
      </c>
      <c r="L25" s="253">
        <v>0</v>
      </c>
      <c r="M25" s="253">
        <v>0</v>
      </c>
      <c r="N25" s="253">
        <v>0</v>
      </c>
      <c r="O25" s="253">
        <v>0</v>
      </c>
      <c r="P25" s="253">
        <v>0</v>
      </c>
      <c r="Q25" s="253">
        <v>0</v>
      </c>
      <c r="R25" s="253">
        <v>0</v>
      </c>
      <c r="S25" s="253">
        <v>0</v>
      </c>
      <c r="T25" s="253">
        <v>0</v>
      </c>
      <c r="U25" s="254">
        <f t="shared" si="6"/>
        <v>0</v>
      </c>
      <c r="V25" s="255"/>
      <c r="W25" s="1" t="str">
        <f>IF(AND('6) Year 1 Budget &amp; Assumptions'!N24=U25,'8) 5 YR Budget &amp; Cash Flow Adj'!I24=U25),"OK",IF(U25='8) 5 YR Budget &amp; Cash Flow Adj'!I24,"Tab 7 is Different by "&amp;TEXT(ABS(U25-'6) Year 1 Budget &amp; Assumptions'!N24),"#,###.00"),IF('6) Year 1 Budget &amp; Assumptions'!N24='8) 5 YR Budget &amp; Cash Flow Adj'!I24,"Tab 8 is Different by "&amp;TEXT(ABS('8) 5 YR Budget &amp; Cash Flow Adj'!I24-U25),"#,###.00"),"Tab 9 is Different by "&amp;TEXT(ABS(U25-'8) 5 YR Budget &amp; Cash Flow Adj'!I24),"#,###.00"))))</f>
        <v>OK</v>
      </c>
    </row>
    <row r="26" spans="2:23" s="220" customFormat="1">
      <c r="B26" s="248"/>
      <c r="C26" s="134"/>
      <c r="D26" s="134" t="str">
        <f>'6) Year 1 Budget &amp; Assumptions'!D25</f>
        <v>Other District 8:</v>
      </c>
      <c r="E26" s="134" t="str">
        <f>'6) Year 1 Budget &amp; Assumptions'!E25</f>
        <v/>
      </c>
      <c r="F26" s="136"/>
      <c r="G26" s="137">
        <f>CONTROL!C106</f>
        <v>0</v>
      </c>
      <c r="H26" s="252"/>
      <c r="I26" s="253">
        <v>0</v>
      </c>
      <c r="J26" s="253">
        <v>0</v>
      </c>
      <c r="K26" s="253">
        <v>0</v>
      </c>
      <c r="L26" s="253">
        <v>0</v>
      </c>
      <c r="M26" s="253">
        <v>0</v>
      </c>
      <c r="N26" s="253">
        <v>0</v>
      </c>
      <c r="O26" s="253">
        <v>0</v>
      </c>
      <c r="P26" s="253">
        <v>0</v>
      </c>
      <c r="Q26" s="253">
        <v>0</v>
      </c>
      <c r="R26" s="253">
        <v>0</v>
      </c>
      <c r="S26" s="253">
        <v>0</v>
      </c>
      <c r="T26" s="253">
        <v>0</v>
      </c>
      <c r="U26" s="254">
        <f t="shared" si="6"/>
        <v>0</v>
      </c>
      <c r="V26" s="255"/>
      <c r="W26" s="1" t="str">
        <f>IF(AND('6) Year 1 Budget &amp; Assumptions'!N25=U26,'8) 5 YR Budget &amp; Cash Flow Adj'!I25=U26),"OK",IF(U26='8) 5 YR Budget &amp; Cash Flow Adj'!I25,"Tab 7 is Different by "&amp;TEXT(ABS(U26-'6) Year 1 Budget &amp; Assumptions'!N25),"#,###.00"),IF('6) Year 1 Budget &amp; Assumptions'!N25='8) 5 YR Budget &amp; Cash Flow Adj'!I25,"Tab 8 is Different by "&amp;TEXT(ABS('8) 5 YR Budget &amp; Cash Flow Adj'!I25-U26),"#,###.00"),"Tab 9 is Different by "&amp;TEXT(ABS(U26-'8) 5 YR Budget &amp; Cash Flow Adj'!I25),"#,###.00"))))</f>
        <v>OK</v>
      </c>
    </row>
    <row r="27" spans="2:23" s="220" customFormat="1">
      <c r="B27" s="248"/>
      <c r="C27" s="134"/>
      <c r="D27" s="134" t="str">
        <f>'6) Year 1 Budget &amp; Assumptions'!D26</f>
        <v>Other District 9:</v>
      </c>
      <c r="E27" s="134" t="str">
        <f>'6) Year 1 Budget &amp; Assumptions'!E26</f>
        <v/>
      </c>
      <c r="F27" s="136"/>
      <c r="G27" s="137">
        <f>CONTROL!C107</f>
        <v>0</v>
      </c>
      <c r="H27" s="252"/>
      <c r="I27" s="253">
        <v>0</v>
      </c>
      <c r="J27" s="253">
        <v>0</v>
      </c>
      <c r="K27" s="253">
        <v>0</v>
      </c>
      <c r="L27" s="253">
        <v>0</v>
      </c>
      <c r="M27" s="253">
        <v>0</v>
      </c>
      <c r="N27" s="253">
        <v>0</v>
      </c>
      <c r="O27" s="253">
        <v>0</v>
      </c>
      <c r="P27" s="253">
        <v>0</v>
      </c>
      <c r="Q27" s="253">
        <v>0</v>
      </c>
      <c r="R27" s="253">
        <v>0</v>
      </c>
      <c r="S27" s="253">
        <v>0</v>
      </c>
      <c r="T27" s="253">
        <v>0</v>
      </c>
      <c r="U27" s="254">
        <f t="shared" si="6"/>
        <v>0</v>
      </c>
      <c r="V27" s="255"/>
      <c r="W27" s="1" t="str">
        <f>IF(AND('6) Year 1 Budget &amp; Assumptions'!N26=U27,'8) 5 YR Budget &amp; Cash Flow Adj'!I26=U27),"OK",IF(U27='8) 5 YR Budget &amp; Cash Flow Adj'!I26,"Tab 7 is Different by "&amp;TEXT(ABS(U27-'6) Year 1 Budget &amp; Assumptions'!N26),"#,###.00"),IF('6) Year 1 Budget &amp; Assumptions'!N26='8) 5 YR Budget &amp; Cash Flow Adj'!I26,"Tab 8 is Different by "&amp;TEXT(ABS('8) 5 YR Budget &amp; Cash Flow Adj'!I26-U27),"#,###.00"),"Tab 9 is Different by "&amp;TEXT(ABS(U27-'8) 5 YR Budget &amp; Cash Flow Adj'!I26),"#,###.00"))))</f>
        <v>OK</v>
      </c>
    </row>
    <row r="28" spans="2:23" s="220" customFormat="1">
      <c r="B28" s="248"/>
      <c r="C28" s="134"/>
      <c r="D28" s="134" t="str">
        <f>'6) Year 1 Budget &amp; Assumptions'!D27</f>
        <v>Other District 10:</v>
      </c>
      <c r="E28" s="134" t="str">
        <f>'6) Year 1 Budget &amp; Assumptions'!E27</f>
        <v/>
      </c>
      <c r="F28" s="136"/>
      <c r="G28" s="137">
        <f>CONTROL!C108</f>
        <v>0</v>
      </c>
      <c r="H28" s="252"/>
      <c r="I28" s="253">
        <v>0</v>
      </c>
      <c r="J28" s="253">
        <v>0</v>
      </c>
      <c r="K28" s="253">
        <v>0</v>
      </c>
      <c r="L28" s="253">
        <v>0</v>
      </c>
      <c r="M28" s="253">
        <v>0</v>
      </c>
      <c r="N28" s="253">
        <v>0</v>
      </c>
      <c r="O28" s="253">
        <v>0</v>
      </c>
      <c r="P28" s="253">
        <v>0</v>
      </c>
      <c r="Q28" s="253">
        <v>0</v>
      </c>
      <c r="R28" s="253">
        <v>0</v>
      </c>
      <c r="S28" s="253">
        <v>0</v>
      </c>
      <c r="T28" s="253">
        <v>0</v>
      </c>
      <c r="U28" s="254">
        <f t="shared" si="6"/>
        <v>0</v>
      </c>
      <c r="V28" s="255"/>
      <c r="W28" s="1" t="str">
        <f>IF(AND('6) Year 1 Budget &amp; Assumptions'!N27=U28,'8) 5 YR Budget &amp; Cash Flow Adj'!I27=U28),"OK",IF(U28='8) 5 YR Budget &amp; Cash Flow Adj'!I27,"Tab 7 is Different by "&amp;TEXT(ABS(U28-'6) Year 1 Budget &amp; Assumptions'!N27),"#,###.00"),IF('6) Year 1 Budget &amp; Assumptions'!N27='8) 5 YR Budget &amp; Cash Flow Adj'!I27,"Tab 8 is Different by "&amp;TEXT(ABS('8) 5 YR Budget &amp; Cash Flow Adj'!I27-U28),"#,###.00"),"Tab 9 is Different by "&amp;TEXT(ABS(U28-'8) 5 YR Budget &amp; Cash Flow Adj'!I27),"#,###.00"))))</f>
        <v>OK</v>
      </c>
    </row>
    <row r="29" spans="2:23" s="220" customFormat="1">
      <c r="B29" s="248"/>
      <c r="C29" s="134"/>
      <c r="D29" s="134" t="str">
        <f>'6) Year 1 Budget &amp; Assumptions'!D28</f>
        <v>Other District 11:</v>
      </c>
      <c r="E29" s="134" t="str">
        <f>'6) Year 1 Budget &amp; Assumptions'!E28</f>
        <v/>
      </c>
      <c r="F29" s="136"/>
      <c r="G29" s="137">
        <f>CONTROL!C109</f>
        <v>0</v>
      </c>
      <c r="H29" s="252"/>
      <c r="I29" s="253">
        <v>0</v>
      </c>
      <c r="J29" s="253">
        <v>0</v>
      </c>
      <c r="K29" s="253">
        <v>0</v>
      </c>
      <c r="L29" s="253">
        <v>0</v>
      </c>
      <c r="M29" s="253">
        <v>0</v>
      </c>
      <c r="N29" s="253">
        <v>0</v>
      </c>
      <c r="O29" s="253">
        <v>0</v>
      </c>
      <c r="P29" s="253">
        <v>0</v>
      </c>
      <c r="Q29" s="253">
        <v>0</v>
      </c>
      <c r="R29" s="253">
        <v>0</v>
      </c>
      <c r="S29" s="253">
        <v>0</v>
      </c>
      <c r="T29" s="253">
        <v>0</v>
      </c>
      <c r="U29" s="254">
        <f t="shared" si="6"/>
        <v>0</v>
      </c>
      <c r="V29" s="255"/>
      <c r="W29" s="1" t="str">
        <f>IF(AND('6) Year 1 Budget &amp; Assumptions'!N28=U29,'8) 5 YR Budget &amp; Cash Flow Adj'!I28=U29),"OK",IF(U29='8) 5 YR Budget &amp; Cash Flow Adj'!I28,"Tab 7 is Different by "&amp;TEXT(ABS(U29-'6) Year 1 Budget &amp; Assumptions'!N28),"#,###.00"),IF('6) Year 1 Budget &amp; Assumptions'!N28='8) 5 YR Budget &amp; Cash Flow Adj'!I28,"Tab 8 is Different by "&amp;TEXT(ABS('8) 5 YR Budget &amp; Cash Flow Adj'!I28-U29),"#,###.00"),"Tab 9 is Different by "&amp;TEXT(ABS(U29-'8) 5 YR Budget &amp; Cash Flow Adj'!I28),"#,###.00"))))</f>
        <v>OK</v>
      </c>
    </row>
    <row r="30" spans="2:23" s="220" customFormat="1">
      <c r="B30" s="248"/>
      <c r="C30" s="134"/>
      <c r="D30" s="134" t="str">
        <f>'6) Year 1 Budget &amp; Assumptions'!D29</f>
        <v>Other District 12:</v>
      </c>
      <c r="E30" s="134" t="str">
        <f>'6) Year 1 Budget &amp; Assumptions'!E29</f>
        <v/>
      </c>
      <c r="F30" s="136"/>
      <c r="G30" s="137">
        <f>CONTROL!C110</f>
        <v>0</v>
      </c>
      <c r="H30" s="252"/>
      <c r="I30" s="253">
        <v>0</v>
      </c>
      <c r="J30" s="253">
        <v>0</v>
      </c>
      <c r="K30" s="253">
        <v>0</v>
      </c>
      <c r="L30" s="253">
        <v>0</v>
      </c>
      <c r="M30" s="253">
        <v>0</v>
      </c>
      <c r="N30" s="253">
        <v>0</v>
      </c>
      <c r="O30" s="253">
        <v>0</v>
      </c>
      <c r="P30" s="253">
        <v>0</v>
      </c>
      <c r="Q30" s="253">
        <v>0</v>
      </c>
      <c r="R30" s="253">
        <v>0</v>
      </c>
      <c r="S30" s="253">
        <v>0</v>
      </c>
      <c r="T30" s="253">
        <v>0</v>
      </c>
      <c r="U30" s="254">
        <f t="shared" si="6"/>
        <v>0</v>
      </c>
      <c r="V30" s="255"/>
      <c r="W30" s="1" t="str">
        <f>IF(AND('6) Year 1 Budget &amp; Assumptions'!N29=U30,'8) 5 YR Budget &amp; Cash Flow Adj'!I29=U30),"OK",IF(U30='8) 5 YR Budget &amp; Cash Flow Adj'!I29,"Tab 7 is Different by "&amp;TEXT(ABS(U30-'6) Year 1 Budget &amp; Assumptions'!N29),"#,###.00"),IF('6) Year 1 Budget &amp; Assumptions'!N29='8) 5 YR Budget &amp; Cash Flow Adj'!I29,"Tab 8 is Different by "&amp;TEXT(ABS('8) 5 YR Budget &amp; Cash Flow Adj'!I29-U30),"#,###.00"),"Tab 9 is Different by "&amp;TEXT(ABS(U30-'8) 5 YR Budget &amp; Cash Flow Adj'!I29),"#,###.00"))))</f>
        <v>OK</v>
      </c>
    </row>
    <row r="31" spans="2:23" s="220" customFormat="1">
      <c r="B31" s="248"/>
      <c r="C31" s="134"/>
      <c r="D31" s="134" t="str">
        <f>'6) Year 1 Budget &amp; Assumptions'!D30</f>
        <v>Other District 13:</v>
      </c>
      <c r="E31" s="134" t="str">
        <f>'6) Year 1 Budget &amp; Assumptions'!E30</f>
        <v/>
      </c>
      <c r="F31" s="136"/>
      <c r="G31" s="137">
        <f>CONTROL!C111</f>
        <v>0</v>
      </c>
      <c r="H31" s="252"/>
      <c r="I31" s="253">
        <v>0</v>
      </c>
      <c r="J31" s="253">
        <v>0</v>
      </c>
      <c r="K31" s="253">
        <v>0</v>
      </c>
      <c r="L31" s="253">
        <v>0</v>
      </c>
      <c r="M31" s="253">
        <v>0</v>
      </c>
      <c r="N31" s="253">
        <v>0</v>
      </c>
      <c r="O31" s="253">
        <v>0</v>
      </c>
      <c r="P31" s="253">
        <v>0</v>
      </c>
      <c r="Q31" s="253">
        <v>0</v>
      </c>
      <c r="R31" s="253">
        <v>0</v>
      </c>
      <c r="S31" s="253">
        <v>0</v>
      </c>
      <c r="T31" s="253">
        <v>0</v>
      </c>
      <c r="U31" s="254">
        <f t="shared" si="6"/>
        <v>0</v>
      </c>
      <c r="V31" s="255"/>
      <c r="W31" s="1" t="str">
        <f>IF(AND('6) Year 1 Budget &amp; Assumptions'!N30=U31,'8) 5 YR Budget &amp; Cash Flow Adj'!I30=U31),"OK",IF(U31='8) 5 YR Budget &amp; Cash Flow Adj'!I30,"Tab 7 is Different by "&amp;TEXT(ABS(U31-'6) Year 1 Budget &amp; Assumptions'!N30),"#,###.00"),IF('6) Year 1 Budget &amp; Assumptions'!N30='8) 5 YR Budget &amp; Cash Flow Adj'!I30,"Tab 8 is Different by "&amp;TEXT(ABS('8) 5 YR Budget &amp; Cash Flow Adj'!I30-U31),"#,###.00"),"Tab 9 is Different by "&amp;TEXT(ABS(U31-'8) 5 YR Budget &amp; Cash Flow Adj'!I30),"#,###.00"))))</f>
        <v>OK</v>
      </c>
    </row>
    <row r="32" spans="2:23" s="220" customFormat="1">
      <c r="B32" s="248"/>
      <c r="C32" s="134"/>
      <c r="D32" s="134" t="str">
        <f>'6) Year 1 Budget &amp; Assumptions'!D31</f>
        <v>Other District 14:</v>
      </c>
      <c r="E32" s="134" t="str">
        <f>'6) Year 1 Budget &amp; Assumptions'!E31</f>
        <v/>
      </c>
      <c r="F32" s="136"/>
      <c r="G32" s="137">
        <f>CONTROL!C112</f>
        <v>0</v>
      </c>
      <c r="H32" s="252"/>
      <c r="I32" s="253">
        <v>0</v>
      </c>
      <c r="J32" s="253">
        <v>0</v>
      </c>
      <c r="K32" s="253">
        <v>0</v>
      </c>
      <c r="L32" s="253">
        <v>0</v>
      </c>
      <c r="M32" s="253">
        <v>0</v>
      </c>
      <c r="N32" s="253">
        <v>0</v>
      </c>
      <c r="O32" s="253">
        <v>0</v>
      </c>
      <c r="P32" s="253">
        <v>0</v>
      </c>
      <c r="Q32" s="253">
        <v>0</v>
      </c>
      <c r="R32" s="253">
        <v>0</v>
      </c>
      <c r="S32" s="253">
        <v>0</v>
      </c>
      <c r="T32" s="253">
        <v>0</v>
      </c>
      <c r="U32" s="254">
        <f t="shared" si="6"/>
        <v>0</v>
      </c>
      <c r="V32" s="255"/>
      <c r="W32" s="1" t="str">
        <f>IF(AND('6) Year 1 Budget &amp; Assumptions'!N31=U32,'8) 5 YR Budget &amp; Cash Flow Adj'!I31=U32),"OK",IF(U32='8) 5 YR Budget &amp; Cash Flow Adj'!I31,"Tab 7 is Different by "&amp;TEXT(ABS(U32-'6) Year 1 Budget &amp; Assumptions'!N31),"#,###.00"),IF('6) Year 1 Budget &amp; Assumptions'!N31='8) 5 YR Budget &amp; Cash Flow Adj'!I31,"Tab 8 is Different by "&amp;TEXT(ABS('8) 5 YR Budget &amp; Cash Flow Adj'!I31-U32),"#,###.00"),"Tab 9 is Different by "&amp;TEXT(ABS(U32-'8) 5 YR Budget &amp; Cash Flow Adj'!I31),"#,###.00"))))</f>
        <v>OK</v>
      </c>
    </row>
    <row r="33" spans="2:29" s="220" customFormat="1" ht="18">
      <c r="B33" s="248"/>
      <c r="C33" s="134"/>
      <c r="D33" s="134" t="str">
        <f>'6) Year 1 Budget &amp; Assumptions'!D32</f>
        <v xml:space="preserve"> Other School Districts' Revenue:</v>
      </c>
      <c r="E33" s="134"/>
      <c r="F33" s="851" t="s">
        <v>343</v>
      </c>
      <c r="G33" s="798">
        <f>CONTROL!C148</f>
        <v>0</v>
      </c>
      <c r="H33" s="252"/>
      <c r="I33" s="263">
        <v>0</v>
      </c>
      <c r="J33" s="263">
        <v>0</v>
      </c>
      <c r="K33" s="263">
        <v>0</v>
      </c>
      <c r="L33" s="263">
        <v>0</v>
      </c>
      <c r="M33" s="263">
        <v>0</v>
      </c>
      <c r="N33" s="263">
        <v>0</v>
      </c>
      <c r="O33" s="263">
        <v>0</v>
      </c>
      <c r="P33" s="263">
        <v>0</v>
      </c>
      <c r="Q33" s="263">
        <v>0</v>
      </c>
      <c r="R33" s="263">
        <v>0</v>
      </c>
      <c r="S33" s="263">
        <v>0</v>
      </c>
      <c r="T33" s="263">
        <v>0</v>
      </c>
      <c r="U33" s="264">
        <f t="shared" si="6"/>
        <v>0</v>
      </c>
      <c r="V33" s="255"/>
      <c r="W33" s="1" t="str">
        <f>IF(AND('6) Year 1 Budget &amp; Assumptions'!N32=U33,'8) 5 YR Budget &amp; Cash Flow Adj'!I32=U33),"OK",IF(U33='8) 5 YR Budget &amp; Cash Flow Adj'!I32,"Tab 7 is Different by "&amp;TEXT(ABS(U33-'6) Year 1 Budget &amp; Assumptions'!N32),"#,###.00"),IF('6) Year 1 Budget &amp; Assumptions'!N32='8) 5 YR Budget &amp; Cash Flow Adj'!I32,"Tab 8 is Different by "&amp;TEXT(ABS('8) 5 YR Budget &amp; Cash Flow Adj'!I32-U33),"#,###.00"),"Tab 9 is Different by "&amp;TEXT(ABS(U33-'8) 5 YR Budget &amp; Cash Flow Adj'!I32),"#,###.00"))))</f>
        <v>OK</v>
      </c>
    </row>
    <row r="34" spans="2:29" s="220" customFormat="1">
      <c r="B34" s="248"/>
      <c r="C34" s="134"/>
      <c r="D34" s="339" t="s">
        <v>342</v>
      </c>
      <c r="F34" s="851" t="s">
        <v>343</v>
      </c>
      <c r="G34" s="881">
        <f>CONTROL!C149</f>
        <v>0</v>
      </c>
      <c r="H34" s="247"/>
      <c r="I34" s="257">
        <f t="shared" ref="I34:U34" si="7">SUM(I18:I33)</f>
        <v>0</v>
      </c>
      <c r="J34" s="256">
        <f t="shared" si="7"/>
        <v>0</v>
      </c>
      <c r="K34" s="256">
        <f t="shared" si="7"/>
        <v>0</v>
      </c>
      <c r="L34" s="256">
        <f t="shared" si="7"/>
        <v>0</v>
      </c>
      <c r="M34" s="256">
        <f t="shared" si="7"/>
        <v>0</v>
      </c>
      <c r="N34" s="256">
        <f t="shared" si="7"/>
        <v>0</v>
      </c>
      <c r="O34" s="256">
        <f t="shared" si="7"/>
        <v>0</v>
      </c>
      <c r="P34" s="256">
        <f t="shared" si="7"/>
        <v>0</v>
      </c>
      <c r="Q34" s="256">
        <f t="shared" si="7"/>
        <v>0</v>
      </c>
      <c r="R34" s="256">
        <f t="shared" si="7"/>
        <v>0</v>
      </c>
      <c r="S34" s="256">
        <f t="shared" si="7"/>
        <v>0</v>
      </c>
      <c r="T34" s="256">
        <f t="shared" si="7"/>
        <v>0</v>
      </c>
      <c r="U34" s="258">
        <f t="shared" si="7"/>
        <v>0</v>
      </c>
      <c r="V34" s="255"/>
      <c r="W34" s="1" t="str">
        <f>IF(AND('6) Year 1 Budget &amp; Assumptions'!N33=U34,'8) 5 YR Budget &amp; Cash Flow Adj'!I33=U34),"OK",IF(U34='8) 5 YR Budget &amp; Cash Flow Adj'!I33,"Tab 7 is Different by "&amp;TEXT(ABS(U34-'6) Year 1 Budget &amp; Assumptions'!N33),"#,###.00"),IF('6) Year 1 Budget &amp; Assumptions'!N33='8) 5 YR Budget &amp; Cash Flow Adj'!I33,"Tab 8 is Different by "&amp;TEXT(ABS('8) 5 YR Budget &amp; Cash Flow Adj'!I33-U34),"#,###.00"),"Tab 9 is Different by "&amp;TEXT(ABS(U34-'8) 5 YR Budget &amp; Cash Flow Adj'!I33),"#,###.00"))))</f>
        <v>OK</v>
      </c>
      <c r="AC34" s="259"/>
    </row>
    <row r="35" spans="2:29" s="220" customFormat="1">
      <c r="B35" s="248"/>
      <c r="C35" s="134"/>
      <c r="D35" s="262" t="s">
        <v>26</v>
      </c>
      <c r="F35" s="172"/>
      <c r="G35" s="172"/>
      <c r="H35" s="247"/>
      <c r="I35" s="977">
        <v>0</v>
      </c>
      <c r="J35" s="978">
        <v>0</v>
      </c>
      <c r="K35" s="253">
        <v>0</v>
      </c>
      <c r="L35" s="253">
        <v>0</v>
      </c>
      <c r="M35" s="253">
        <v>0</v>
      </c>
      <c r="N35" s="253">
        <v>0</v>
      </c>
      <c r="O35" s="253">
        <v>0</v>
      </c>
      <c r="P35" s="253">
        <v>0</v>
      </c>
      <c r="Q35" s="253">
        <v>0</v>
      </c>
      <c r="R35" s="253">
        <v>0</v>
      </c>
      <c r="S35" s="253">
        <v>0</v>
      </c>
      <c r="T35" s="253">
        <v>0</v>
      </c>
      <c r="U35" s="254">
        <f>SUM(I35:T35)</f>
        <v>0</v>
      </c>
      <c r="V35" s="255"/>
      <c r="W35" s="1" t="str">
        <f>IF(AND('6) Year 1 Budget &amp; Assumptions'!N34=U35,'8) 5 YR Budget &amp; Cash Flow Adj'!I34=U35),"OK",IF(U35='8) 5 YR Budget &amp; Cash Flow Adj'!I34,"Tab 7 is Different by "&amp;TEXT(ABS(U35-'6) Year 1 Budget &amp; Assumptions'!N34),"#,###.00"),IF('6) Year 1 Budget &amp; Assumptions'!N34='8) 5 YR Budget &amp; Cash Flow Adj'!I34,"Tab 8 is Different by "&amp;TEXT(ABS('8) 5 YR Budget &amp; Cash Flow Adj'!I34-U35),"#,###.00"),"Tab 9 is Different by "&amp;TEXT(ABS(U35-'8) 5 YR Budget &amp; Cash Flow Adj'!I34),"#,###.00"))))</f>
        <v>OK</v>
      </c>
    </row>
    <row r="36" spans="2:29" s="220" customFormat="1">
      <c r="B36" s="248"/>
      <c r="C36" s="134"/>
      <c r="D36" s="262" t="s">
        <v>457</v>
      </c>
      <c r="F36" s="172"/>
      <c r="G36" s="172"/>
      <c r="H36" s="247"/>
      <c r="I36" s="977">
        <v>0</v>
      </c>
      <c r="J36" s="978">
        <v>0</v>
      </c>
      <c r="K36" s="253">
        <v>0</v>
      </c>
      <c r="L36" s="253">
        <v>0</v>
      </c>
      <c r="M36" s="253">
        <v>0</v>
      </c>
      <c r="N36" s="253">
        <v>0</v>
      </c>
      <c r="O36" s="253">
        <v>0</v>
      </c>
      <c r="P36" s="253">
        <v>0</v>
      </c>
      <c r="Q36" s="253">
        <v>0</v>
      </c>
      <c r="R36" s="253">
        <v>0</v>
      </c>
      <c r="S36" s="253">
        <v>0</v>
      </c>
      <c r="T36" s="253">
        <v>0</v>
      </c>
      <c r="U36" s="254">
        <f>SUM(I36:T36)</f>
        <v>0</v>
      </c>
      <c r="V36" s="255"/>
      <c r="W36" s="1" t="str">
        <f>IF(AND('6) Year 1 Budget &amp; Assumptions'!N35=U36,'8) 5 YR Budget &amp; Cash Flow Adj'!I35=U36),"OK",IF(U36='8) 5 YR Budget &amp; Cash Flow Adj'!I35,"Tab 7 is Different by "&amp;TEXT(ABS(U36-'6) Year 1 Budget &amp; Assumptions'!N35),"#,###.00"),IF('6) Year 1 Budget &amp; Assumptions'!N35='8) 5 YR Budget &amp; Cash Flow Adj'!I35,"Tab 8 is Different by "&amp;TEXT(ABS('8) 5 YR Budget &amp; Cash Flow Adj'!I35-U36),"#,###.00"),"Tab 9 is Different by "&amp;TEXT(ABS(U36-'8) 5 YR Budget &amp; Cash Flow Adj'!I35),"#,###.00"))))</f>
        <v>OK</v>
      </c>
    </row>
    <row r="37" spans="2:29" s="220" customFormat="1">
      <c r="B37" s="248"/>
      <c r="C37" s="134"/>
      <c r="D37" s="246" t="s">
        <v>27</v>
      </c>
      <c r="F37" s="172"/>
      <c r="G37" s="172"/>
      <c r="H37" s="247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1"/>
      <c r="V37" s="255"/>
      <c r="W37" s="1"/>
    </row>
    <row r="38" spans="2:29" s="220" customFormat="1">
      <c r="B38" s="248"/>
      <c r="C38" s="134"/>
      <c r="D38" s="262" t="s">
        <v>28</v>
      </c>
      <c r="F38" s="171"/>
      <c r="G38" s="171"/>
      <c r="H38" s="252"/>
      <c r="I38" s="253">
        <v>0</v>
      </c>
      <c r="J38" s="253">
        <v>0</v>
      </c>
      <c r="K38" s="253">
        <v>0</v>
      </c>
      <c r="L38" s="253">
        <v>0</v>
      </c>
      <c r="M38" s="253">
        <v>0</v>
      </c>
      <c r="N38" s="253">
        <v>0</v>
      </c>
      <c r="O38" s="253">
        <v>0</v>
      </c>
      <c r="P38" s="253">
        <v>0</v>
      </c>
      <c r="Q38" s="253">
        <v>0</v>
      </c>
      <c r="R38" s="253">
        <v>0</v>
      </c>
      <c r="S38" s="253">
        <v>0</v>
      </c>
      <c r="T38" s="253">
        <v>0</v>
      </c>
      <c r="U38" s="254">
        <f>SUM(I38:T38)</f>
        <v>0</v>
      </c>
      <c r="V38" s="255"/>
      <c r="W38" s="1" t="str">
        <f>IF(AND('6) Year 1 Budget &amp; Assumptions'!N37=U38,'8) 5 YR Budget &amp; Cash Flow Adj'!I37=U38),"OK",IF(U38='8) 5 YR Budget &amp; Cash Flow Adj'!I37,"Tab 7 is Different by "&amp;TEXT(ABS(U38-'6) Year 1 Budget &amp; Assumptions'!N37),"#,###.00"),IF('6) Year 1 Budget &amp; Assumptions'!N37='8) 5 YR Budget &amp; Cash Flow Adj'!I37,"Tab 8 is Different by "&amp;TEXT(ABS('8) 5 YR Budget &amp; Cash Flow Adj'!I37-U38),"#,###.00"),"Tab 9 is Different by "&amp;TEXT(ABS(U38-'8) 5 YR Budget &amp; Cash Flow Adj'!I37),"#,###.00"))))</f>
        <v>OK</v>
      </c>
    </row>
    <row r="39" spans="2:29" s="220" customFormat="1">
      <c r="B39" s="248"/>
      <c r="C39" s="134"/>
      <c r="D39" s="262" t="s">
        <v>29</v>
      </c>
      <c r="F39" s="171"/>
      <c r="G39" s="171"/>
      <c r="H39" s="252"/>
      <c r="I39" s="253">
        <v>0</v>
      </c>
      <c r="J39" s="253">
        <v>0</v>
      </c>
      <c r="K39" s="253">
        <v>0</v>
      </c>
      <c r="L39" s="253">
        <v>0</v>
      </c>
      <c r="M39" s="253">
        <v>0</v>
      </c>
      <c r="N39" s="253">
        <v>0</v>
      </c>
      <c r="O39" s="253">
        <v>0</v>
      </c>
      <c r="P39" s="253">
        <v>0</v>
      </c>
      <c r="Q39" s="253">
        <v>0</v>
      </c>
      <c r="R39" s="253">
        <v>0</v>
      </c>
      <c r="S39" s="253">
        <v>0</v>
      </c>
      <c r="T39" s="253">
        <v>0</v>
      </c>
      <c r="U39" s="254">
        <f>SUM(I39:T39)</f>
        <v>0</v>
      </c>
      <c r="V39" s="255"/>
      <c r="W39" s="1" t="str">
        <f>IF(AND('6) Year 1 Budget &amp; Assumptions'!N38=U39,'8) 5 YR Budget &amp; Cash Flow Adj'!I38=U39),"OK",IF(U39='8) 5 YR Budget &amp; Cash Flow Adj'!I38,"Tab 7 is Different by "&amp;TEXT(ABS(U39-'6) Year 1 Budget &amp; Assumptions'!N38),"#,###.00"),IF('6) Year 1 Budget &amp; Assumptions'!N38='8) 5 YR Budget &amp; Cash Flow Adj'!I38,"Tab 8 is Different by "&amp;TEXT(ABS('8) 5 YR Budget &amp; Cash Flow Adj'!I38-U39),"#,###.00"),"Tab 9 is Different by "&amp;TEXT(ABS(U39-'8) 5 YR Budget &amp; Cash Flow Adj'!I38),"#,###.00"))))</f>
        <v>OK</v>
      </c>
    </row>
    <row r="40" spans="2:29" s="220" customFormat="1">
      <c r="B40" s="248"/>
      <c r="C40" s="134"/>
      <c r="D40" s="262" t="s">
        <v>30</v>
      </c>
      <c r="F40" s="171"/>
      <c r="G40" s="171"/>
      <c r="H40" s="252"/>
      <c r="I40" s="253">
        <v>0</v>
      </c>
      <c r="J40" s="253">
        <v>0</v>
      </c>
      <c r="K40" s="253">
        <v>0</v>
      </c>
      <c r="L40" s="253">
        <v>0</v>
      </c>
      <c r="M40" s="253">
        <v>0</v>
      </c>
      <c r="N40" s="253">
        <v>0</v>
      </c>
      <c r="O40" s="253">
        <v>0</v>
      </c>
      <c r="P40" s="253">
        <v>0</v>
      </c>
      <c r="Q40" s="253">
        <v>0</v>
      </c>
      <c r="R40" s="253">
        <v>0</v>
      </c>
      <c r="S40" s="253">
        <v>0</v>
      </c>
      <c r="T40" s="253">
        <v>0</v>
      </c>
      <c r="U40" s="254">
        <f>SUM(I40:T40)</f>
        <v>0</v>
      </c>
      <c r="V40" s="255"/>
      <c r="W40" s="1" t="str">
        <f>IF(AND('6) Year 1 Budget &amp; Assumptions'!N39=U40,'8) 5 YR Budget &amp; Cash Flow Adj'!I39=U40),"OK",IF(U40='8) 5 YR Budget &amp; Cash Flow Adj'!I39,"Tab 7 is Different by "&amp;TEXT(ABS(U40-'6) Year 1 Budget &amp; Assumptions'!N39),"#,###.00"),IF('6) Year 1 Budget &amp; Assumptions'!N39='8) 5 YR Budget &amp; Cash Flow Adj'!I39,"Tab 8 is Different by "&amp;TEXT(ABS('8) 5 YR Budget &amp; Cash Flow Adj'!I39-U40),"#,###.00"),"Tab 9 is Different by "&amp;TEXT(ABS(U40-'8) 5 YR Budget &amp; Cash Flow Adj'!I39),"#,###.00"))))</f>
        <v>OK</v>
      </c>
    </row>
    <row r="41" spans="2:29" s="220" customFormat="1" ht="18">
      <c r="B41" s="248"/>
      <c r="C41" s="134"/>
      <c r="D41" s="262" t="s">
        <v>30</v>
      </c>
      <c r="F41" s="172"/>
      <c r="G41" s="172"/>
      <c r="H41" s="252"/>
      <c r="I41" s="263">
        <v>0</v>
      </c>
      <c r="J41" s="263">
        <v>0</v>
      </c>
      <c r="K41" s="263">
        <v>0</v>
      </c>
      <c r="L41" s="263">
        <v>0</v>
      </c>
      <c r="M41" s="263">
        <v>0</v>
      </c>
      <c r="N41" s="263">
        <v>0</v>
      </c>
      <c r="O41" s="263">
        <v>0</v>
      </c>
      <c r="P41" s="263">
        <v>0</v>
      </c>
      <c r="Q41" s="263">
        <v>0</v>
      </c>
      <c r="R41" s="263">
        <v>0</v>
      </c>
      <c r="S41" s="263">
        <v>0</v>
      </c>
      <c r="T41" s="263">
        <v>0</v>
      </c>
      <c r="U41" s="264">
        <f>SUM(I41:T41)</f>
        <v>0</v>
      </c>
      <c r="V41" s="255"/>
      <c r="W41" s="1" t="str">
        <f>IF(AND('6) Year 1 Budget &amp; Assumptions'!N40=U41,'8) 5 YR Budget &amp; Cash Flow Adj'!I40=U41),"OK",IF(U41='8) 5 YR Budget &amp; Cash Flow Adj'!I40,"Tab 7 is Different by "&amp;TEXT(ABS(U41-'6) Year 1 Budget &amp; Assumptions'!N40),"#,###.00"),IF('6) Year 1 Budget &amp; Assumptions'!N40='8) 5 YR Budget &amp; Cash Flow Adj'!I40,"Tab 8 is Different by "&amp;TEXT(ABS('8) 5 YR Budget &amp; Cash Flow Adj'!I40-U41),"#,###.00"),"Tab 9 is Different by "&amp;TEXT(ABS(U41-'8) 5 YR Budget &amp; Cash Flow Adj'!I40),"#,###.00"))))</f>
        <v>OK</v>
      </c>
    </row>
    <row r="42" spans="2:29" s="220" customFormat="1">
      <c r="B42" s="248"/>
      <c r="C42" s="134" t="s">
        <v>31</v>
      </c>
      <c r="D42" s="249"/>
      <c r="F42" s="172"/>
      <c r="G42" s="172"/>
      <c r="H42" s="252"/>
      <c r="I42" s="257">
        <f t="shared" ref="I42:U42" si="8">SUM(I34:I41)</f>
        <v>0</v>
      </c>
      <c r="J42" s="256">
        <f t="shared" si="8"/>
        <v>0</v>
      </c>
      <c r="K42" s="256">
        <f t="shared" si="8"/>
        <v>0</v>
      </c>
      <c r="L42" s="256">
        <f t="shared" si="8"/>
        <v>0</v>
      </c>
      <c r="M42" s="256">
        <f t="shared" si="8"/>
        <v>0</v>
      </c>
      <c r="N42" s="256">
        <f t="shared" si="8"/>
        <v>0</v>
      </c>
      <c r="O42" s="256">
        <f t="shared" si="8"/>
        <v>0</v>
      </c>
      <c r="P42" s="256">
        <f t="shared" si="8"/>
        <v>0</v>
      </c>
      <c r="Q42" s="256">
        <f t="shared" si="8"/>
        <v>0</v>
      </c>
      <c r="R42" s="256">
        <f t="shared" si="8"/>
        <v>0</v>
      </c>
      <c r="S42" s="256">
        <f t="shared" si="8"/>
        <v>0</v>
      </c>
      <c r="T42" s="256">
        <f t="shared" si="8"/>
        <v>0</v>
      </c>
      <c r="U42" s="258">
        <f t="shared" si="8"/>
        <v>0</v>
      </c>
      <c r="V42" s="255"/>
      <c r="W42" s="1" t="str">
        <f>IF(AND('6) Year 1 Budget &amp; Assumptions'!N41=U42,'8) 5 YR Budget &amp; Cash Flow Adj'!I41=U42),"OK",IF(U42='8) 5 YR Budget &amp; Cash Flow Adj'!I41,"Tab 7 is Different by "&amp;TEXT(ABS(U42-'6) Year 1 Budget &amp; Assumptions'!N41),"#,###.00"),IF('6) Year 1 Budget &amp; Assumptions'!N41='8) 5 YR Budget &amp; Cash Flow Adj'!I41,"Tab 8 is Different by "&amp;TEXT(ABS('8) 5 YR Budget &amp; Cash Flow Adj'!I41-U42),"#,###.00"),"Tab 9 is Different by "&amp;TEXT(ABS(U42-'8) 5 YR Budget &amp; Cash Flow Adj'!I41),"#,###.00"))))</f>
        <v>OK</v>
      </c>
    </row>
    <row r="43" spans="2:29" s="220" customFormat="1" ht="7.5" customHeight="1">
      <c r="B43" s="248"/>
      <c r="C43" s="134"/>
      <c r="D43" s="134"/>
      <c r="E43" s="141"/>
      <c r="F43" s="136"/>
      <c r="G43" s="136"/>
      <c r="H43" s="247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6"/>
      <c r="V43" s="255"/>
      <c r="W43" s="1"/>
    </row>
    <row r="44" spans="2:29" s="220" customFormat="1">
      <c r="B44" s="245"/>
      <c r="C44" s="246" t="s">
        <v>32</v>
      </c>
      <c r="D44" s="246"/>
      <c r="E44" s="141"/>
      <c r="F44" s="136"/>
      <c r="G44" s="136"/>
      <c r="H44" s="247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1"/>
      <c r="V44" s="255"/>
      <c r="W44" s="1"/>
    </row>
    <row r="45" spans="2:29" s="220" customFormat="1">
      <c r="B45" s="248"/>
      <c r="C45" s="134"/>
      <c r="D45" s="249" t="s">
        <v>33</v>
      </c>
      <c r="F45" s="172"/>
      <c r="G45" s="172"/>
      <c r="H45" s="252"/>
      <c r="I45" s="253">
        <v>0</v>
      </c>
      <c r="J45" s="253">
        <v>0</v>
      </c>
      <c r="K45" s="253">
        <v>0</v>
      </c>
      <c r="L45" s="253">
        <v>0</v>
      </c>
      <c r="M45" s="253">
        <v>0</v>
      </c>
      <c r="N45" s="253">
        <v>0</v>
      </c>
      <c r="O45" s="253">
        <v>0</v>
      </c>
      <c r="P45" s="253">
        <v>0</v>
      </c>
      <c r="Q45" s="253">
        <v>0</v>
      </c>
      <c r="R45" s="253">
        <v>0</v>
      </c>
      <c r="S45" s="253">
        <v>0</v>
      </c>
      <c r="T45" s="253">
        <v>0</v>
      </c>
      <c r="U45" s="254">
        <f>SUM(I45:T45)</f>
        <v>0</v>
      </c>
      <c r="V45" s="255"/>
      <c r="W45" s="1" t="str">
        <f>IF(AND('6) Year 1 Budget &amp; Assumptions'!N44=U45,'8) 5 YR Budget &amp; Cash Flow Adj'!I44=U45),"OK",IF(U45='8) 5 YR Budget &amp; Cash Flow Adj'!I44,"Tab 7 is Different by "&amp;TEXT(ABS(U45-'6) Year 1 Budget &amp; Assumptions'!N44),"#,###.00"),IF('6) Year 1 Budget &amp; Assumptions'!N44='8) 5 YR Budget &amp; Cash Flow Adj'!I44,"Tab 8 is Different by "&amp;TEXT(ABS('8) 5 YR Budget &amp; Cash Flow Adj'!I44-U45),"#,###.00"),"Tab 9 is Different by "&amp;TEXT(ABS(U45-'8) 5 YR Budget &amp; Cash Flow Adj'!I44),"#,###.00"))))</f>
        <v>OK</v>
      </c>
    </row>
    <row r="46" spans="2:29" s="220" customFormat="1">
      <c r="B46" s="248"/>
      <c r="C46" s="134"/>
      <c r="D46" s="249" t="s">
        <v>34</v>
      </c>
      <c r="F46" s="172"/>
      <c r="G46" s="172"/>
      <c r="H46" s="252"/>
      <c r="I46" s="253">
        <v>0</v>
      </c>
      <c r="J46" s="253">
        <v>0</v>
      </c>
      <c r="K46" s="253">
        <v>0</v>
      </c>
      <c r="L46" s="253">
        <v>0</v>
      </c>
      <c r="M46" s="253">
        <v>0</v>
      </c>
      <c r="N46" s="253">
        <v>0</v>
      </c>
      <c r="O46" s="253">
        <v>0</v>
      </c>
      <c r="P46" s="253">
        <v>0</v>
      </c>
      <c r="Q46" s="253">
        <v>0</v>
      </c>
      <c r="R46" s="253">
        <v>0</v>
      </c>
      <c r="S46" s="253">
        <v>0</v>
      </c>
      <c r="T46" s="253">
        <v>0</v>
      </c>
      <c r="U46" s="254">
        <f>SUM(I46:T46)</f>
        <v>0</v>
      </c>
      <c r="V46" s="255"/>
      <c r="W46" s="1" t="str">
        <f>IF(AND('6) Year 1 Budget &amp; Assumptions'!N45=U46,'8) 5 YR Budget &amp; Cash Flow Adj'!I45=U46),"OK",IF(U46='8) 5 YR Budget &amp; Cash Flow Adj'!I45,"Tab 7 is Different by "&amp;TEXT(ABS(U46-'6) Year 1 Budget &amp; Assumptions'!N45),"#,###.00"),IF('6) Year 1 Budget &amp; Assumptions'!N45='8) 5 YR Budget &amp; Cash Flow Adj'!I45,"Tab 8 is Different by "&amp;TEXT(ABS('8) 5 YR Budget &amp; Cash Flow Adj'!I45-U46),"#,###.00"),"Tab 9 is Different by "&amp;TEXT(ABS(U46-'8) 5 YR Budget &amp; Cash Flow Adj'!I45),"#,###.00"))))</f>
        <v>OK</v>
      </c>
    </row>
    <row r="47" spans="2:29" s="220" customFormat="1">
      <c r="B47" s="248"/>
      <c r="C47" s="134"/>
      <c r="D47" s="249" t="s">
        <v>35</v>
      </c>
      <c r="F47" s="172"/>
      <c r="G47" s="172"/>
      <c r="H47" s="252"/>
      <c r="I47" s="253">
        <v>0</v>
      </c>
      <c r="J47" s="253">
        <v>0</v>
      </c>
      <c r="K47" s="253">
        <v>0</v>
      </c>
      <c r="L47" s="253">
        <v>0</v>
      </c>
      <c r="M47" s="253">
        <v>0</v>
      </c>
      <c r="N47" s="253">
        <v>0</v>
      </c>
      <c r="O47" s="253">
        <v>0</v>
      </c>
      <c r="P47" s="253">
        <v>0</v>
      </c>
      <c r="Q47" s="253">
        <v>0</v>
      </c>
      <c r="R47" s="253">
        <v>0</v>
      </c>
      <c r="S47" s="253">
        <v>0</v>
      </c>
      <c r="T47" s="253">
        <v>0</v>
      </c>
      <c r="U47" s="254">
        <f>SUM(I47:T47)</f>
        <v>0</v>
      </c>
      <c r="V47" s="255"/>
      <c r="W47" s="1" t="str">
        <f>IF(AND('6) Year 1 Budget &amp; Assumptions'!N46=U47,'8) 5 YR Budget &amp; Cash Flow Adj'!I46=U47),"OK",IF(U47='8) 5 YR Budget &amp; Cash Flow Adj'!I46,"Tab 7 is Different by "&amp;TEXT(ABS(U47-'6) Year 1 Budget &amp; Assumptions'!N46),"#,###.00"),IF('6) Year 1 Budget &amp; Assumptions'!N46='8) 5 YR Budget &amp; Cash Flow Adj'!I46,"Tab 8 is Different by "&amp;TEXT(ABS('8) 5 YR Budget &amp; Cash Flow Adj'!I46-U47),"#,###.00"),"Tab 9 is Different by "&amp;TEXT(ABS(U47-'8) 5 YR Budget &amp; Cash Flow Adj'!I46),"#,###.00"))))</f>
        <v>OK</v>
      </c>
    </row>
    <row r="48" spans="2:29" s="220" customFormat="1">
      <c r="B48" s="248"/>
      <c r="C48" s="134"/>
      <c r="D48" s="249" t="s">
        <v>36</v>
      </c>
      <c r="F48" s="172"/>
      <c r="G48" s="172"/>
      <c r="H48" s="252"/>
      <c r="I48" s="253">
        <v>0</v>
      </c>
      <c r="J48" s="253">
        <v>0</v>
      </c>
      <c r="K48" s="253">
        <v>0</v>
      </c>
      <c r="L48" s="253">
        <v>0</v>
      </c>
      <c r="M48" s="253">
        <v>0</v>
      </c>
      <c r="N48" s="253">
        <v>0</v>
      </c>
      <c r="O48" s="253">
        <v>0</v>
      </c>
      <c r="P48" s="253">
        <v>0</v>
      </c>
      <c r="Q48" s="253">
        <v>0</v>
      </c>
      <c r="R48" s="253">
        <v>0</v>
      </c>
      <c r="S48" s="253">
        <v>0</v>
      </c>
      <c r="T48" s="253">
        <v>0</v>
      </c>
      <c r="U48" s="254">
        <f>SUM(I48:T48)</f>
        <v>0</v>
      </c>
      <c r="V48" s="255"/>
      <c r="W48" s="1" t="str">
        <f>IF(AND('6) Year 1 Budget &amp; Assumptions'!N47=U48,'8) 5 YR Budget &amp; Cash Flow Adj'!I47=U48),"OK",IF(U48='8) 5 YR Budget &amp; Cash Flow Adj'!I47,"Tab 7 is Different by "&amp;TEXT(ABS(U48-'6) Year 1 Budget &amp; Assumptions'!N47),"#,###.00"),IF('6) Year 1 Budget &amp; Assumptions'!N47='8) 5 YR Budget &amp; Cash Flow Adj'!I47,"Tab 8 is Different by "&amp;TEXT(ABS('8) 5 YR Budget &amp; Cash Flow Adj'!I47-U48),"#,###.00"),"Tab 9 is Different by "&amp;TEXT(ABS(U48-'8) 5 YR Budget &amp; Cash Flow Adj'!I47),"#,###.00"))))</f>
        <v>OK</v>
      </c>
    </row>
    <row r="49" spans="2:23" s="220" customFormat="1">
      <c r="B49" s="248"/>
      <c r="C49" s="134"/>
      <c r="D49" s="246" t="s">
        <v>27</v>
      </c>
      <c r="F49" s="172"/>
      <c r="G49" s="172"/>
      <c r="H49" s="247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61"/>
      <c r="V49" s="255"/>
      <c r="W49" s="1"/>
    </row>
    <row r="50" spans="2:23" s="220" customFormat="1">
      <c r="B50" s="248"/>
      <c r="C50" s="134"/>
      <c r="D50" s="262" t="s">
        <v>37</v>
      </c>
      <c r="F50" s="171"/>
      <c r="G50" s="171"/>
      <c r="H50" s="252"/>
      <c r="I50" s="253">
        <v>0</v>
      </c>
      <c r="J50" s="253">
        <v>0</v>
      </c>
      <c r="K50" s="253">
        <v>0</v>
      </c>
      <c r="L50" s="253">
        <v>0</v>
      </c>
      <c r="M50" s="253">
        <v>0</v>
      </c>
      <c r="N50" s="253">
        <v>0</v>
      </c>
      <c r="O50" s="253">
        <v>0</v>
      </c>
      <c r="P50" s="253">
        <v>0</v>
      </c>
      <c r="Q50" s="253">
        <v>0</v>
      </c>
      <c r="R50" s="253">
        <v>0</v>
      </c>
      <c r="S50" s="253">
        <v>0</v>
      </c>
      <c r="T50" s="253">
        <v>0</v>
      </c>
      <c r="U50" s="254">
        <f>SUM(I50:T50)</f>
        <v>0</v>
      </c>
      <c r="V50" s="255"/>
      <c r="W50" s="1" t="str">
        <f>IF(AND('6) Year 1 Budget &amp; Assumptions'!N49=U50,'8) 5 YR Budget &amp; Cash Flow Adj'!I49=U50),"OK",IF(U50='8) 5 YR Budget &amp; Cash Flow Adj'!I49,"Tab 7 is Different by "&amp;TEXT(ABS(U50-'6) Year 1 Budget &amp; Assumptions'!N49),"#,###.00"),IF('6) Year 1 Budget &amp; Assumptions'!N49='8) 5 YR Budget &amp; Cash Flow Adj'!I49,"Tab 8 is Different by "&amp;TEXT(ABS('8) 5 YR Budget &amp; Cash Flow Adj'!I49-U50),"#,###.00"),"Tab 9 is Different by "&amp;TEXT(ABS(U50-'8) 5 YR Budget &amp; Cash Flow Adj'!I49),"#,###.00"))))</f>
        <v>OK</v>
      </c>
    </row>
    <row r="51" spans="2:23" s="220" customFormat="1">
      <c r="B51" s="248"/>
      <c r="C51" s="134"/>
      <c r="D51" s="262" t="s">
        <v>30</v>
      </c>
      <c r="F51" s="171"/>
      <c r="G51" s="171"/>
      <c r="H51" s="252"/>
      <c r="I51" s="253">
        <v>0</v>
      </c>
      <c r="J51" s="253">
        <v>0</v>
      </c>
      <c r="K51" s="253">
        <v>0</v>
      </c>
      <c r="L51" s="253">
        <v>0</v>
      </c>
      <c r="M51" s="253">
        <v>0</v>
      </c>
      <c r="N51" s="253">
        <v>0</v>
      </c>
      <c r="O51" s="253">
        <v>0</v>
      </c>
      <c r="P51" s="253">
        <v>0</v>
      </c>
      <c r="Q51" s="253">
        <v>0</v>
      </c>
      <c r="R51" s="253">
        <v>0</v>
      </c>
      <c r="S51" s="253">
        <v>0</v>
      </c>
      <c r="T51" s="253">
        <v>0</v>
      </c>
      <c r="U51" s="254">
        <f>SUM(I51:T51)</f>
        <v>0</v>
      </c>
      <c r="V51" s="255"/>
      <c r="W51" s="1" t="str">
        <f>IF(AND('6) Year 1 Budget &amp; Assumptions'!N50=U51,'8) 5 YR Budget &amp; Cash Flow Adj'!I50=U51),"OK",IF(U51='8) 5 YR Budget &amp; Cash Flow Adj'!I50,"Tab 7 is Different by "&amp;TEXT(ABS(U51-'6) Year 1 Budget &amp; Assumptions'!N50),"#,###.00"),IF('6) Year 1 Budget &amp; Assumptions'!N50='8) 5 YR Budget &amp; Cash Flow Adj'!I50,"Tab 8 is Different by "&amp;TEXT(ABS('8) 5 YR Budget &amp; Cash Flow Adj'!I50-U51),"#,###.00"),"Tab 9 is Different by "&amp;TEXT(ABS(U51-'8) 5 YR Budget &amp; Cash Flow Adj'!I50),"#,###.00"))))</f>
        <v>OK</v>
      </c>
    </row>
    <row r="52" spans="2:23" s="220" customFormat="1">
      <c r="B52" s="248"/>
      <c r="C52" s="134"/>
      <c r="D52" s="262" t="s">
        <v>38</v>
      </c>
      <c r="F52" s="172"/>
      <c r="G52" s="172"/>
      <c r="H52" s="252"/>
      <c r="I52" s="253">
        <v>0</v>
      </c>
      <c r="J52" s="253">
        <v>0</v>
      </c>
      <c r="K52" s="253">
        <v>0</v>
      </c>
      <c r="L52" s="253">
        <v>0</v>
      </c>
      <c r="M52" s="253">
        <v>0</v>
      </c>
      <c r="N52" s="253">
        <v>0</v>
      </c>
      <c r="O52" s="253">
        <v>0</v>
      </c>
      <c r="P52" s="253">
        <v>0</v>
      </c>
      <c r="Q52" s="253">
        <v>0</v>
      </c>
      <c r="R52" s="253">
        <v>0</v>
      </c>
      <c r="S52" s="253">
        <v>0</v>
      </c>
      <c r="T52" s="253">
        <v>0</v>
      </c>
      <c r="U52" s="254">
        <f>SUM(I52:T52)</f>
        <v>0</v>
      </c>
      <c r="V52" s="255"/>
      <c r="W52" s="1" t="str">
        <f>IF(AND('6) Year 1 Budget &amp; Assumptions'!N51=U52,'8) 5 YR Budget &amp; Cash Flow Adj'!I51=U52),"OK",IF(U52='8) 5 YR Budget &amp; Cash Flow Adj'!I51,"Tab 7 is Different by "&amp;TEXT(ABS(U52-'6) Year 1 Budget &amp; Assumptions'!N51),"#,###.00"),IF('6) Year 1 Budget &amp; Assumptions'!N51='8) 5 YR Budget &amp; Cash Flow Adj'!I51,"Tab 8 is Different by "&amp;TEXT(ABS('8) 5 YR Budget &amp; Cash Flow Adj'!I51-U52),"#,###.00"),"Tab 9 is Different by "&amp;TEXT(ABS(U52-'8) 5 YR Budget &amp; Cash Flow Adj'!I51),"#,###.00"))))</f>
        <v>OK</v>
      </c>
    </row>
    <row r="53" spans="2:23" s="220" customFormat="1">
      <c r="B53" s="248"/>
      <c r="C53" s="134" t="s">
        <v>39</v>
      </c>
      <c r="D53" s="249"/>
      <c r="F53" s="172"/>
      <c r="G53" s="172"/>
      <c r="H53" s="252"/>
      <c r="I53" s="257">
        <f t="shared" ref="I53:U53" si="9">SUM(I45:I52)</f>
        <v>0</v>
      </c>
      <c r="J53" s="257">
        <f t="shared" si="9"/>
        <v>0</v>
      </c>
      <c r="K53" s="257">
        <f t="shared" si="9"/>
        <v>0</v>
      </c>
      <c r="L53" s="257">
        <f t="shared" si="9"/>
        <v>0</v>
      </c>
      <c r="M53" s="257">
        <f t="shared" si="9"/>
        <v>0</v>
      </c>
      <c r="N53" s="257">
        <f t="shared" si="9"/>
        <v>0</v>
      </c>
      <c r="O53" s="257">
        <f t="shared" si="9"/>
        <v>0</v>
      </c>
      <c r="P53" s="257">
        <f t="shared" si="9"/>
        <v>0</v>
      </c>
      <c r="Q53" s="257">
        <f t="shared" si="9"/>
        <v>0</v>
      </c>
      <c r="R53" s="257">
        <f t="shared" si="9"/>
        <v>0</v>
      </c>
      <c r="S53" s="257">
        <f t="shared" si="9"/>
        <v>0</v>
      </c>
      <c r="T53" s="257">
        <f t="shared" si="9"/>
        <v>0</v>
      </c>
      <c r="U53" s="257">
        <f t="shared" si="9"/>
        <v>0</v>
      </c>
      <c r="V53" s="255"/>
      <c r="W53" s="1" t="str">
        <f>IF(AND('6) Year 1 Budget &amp; Assumptions'!N52=U53,'8) 5 YR Budget &amp; Cash Flow Adj'!I52=U53),"OK",IF(U53='8) 5 YR Budget &amp; Cash Flow Adj'!I52,"Tab 7 is Different by "&amp;TEXT(ABS(U53-'6) Year 1 Budget &amp; Assumptions'!N52),"#,###.00"),IF('6) Year 1 Budget &amp; Assumptions'!N52='8) 5 YR Budget &amp; Cash Flow Adj'!I52,"Tab 8 is Different by "&amp;TEXT(ABS('8) 5 YR Budget &amp; Cash Flow Adj'!I52-U53),"#,###.00"),"Tab 9 is Different by "&amp;TEXT(ABS(U53-'8) 5 YR Budget &amp; Cash Flow Adj'!I52),"#,###.00"))))</f>
        <v>OK</v>
      </c>
    </row>
    <row r="54" spans="2:23" s="220" customFormat="1" ht="7.5" customHeight="1">
      <c r="B54" s="248"/>
      <c r="C54" s="134"/>
      <c r="D54" s="134"/>
      <c r="E54" s="141"/>
      <c r="F54" s="136"/>
      <c r="G54" s="136"/>
      <c r="H54" s="247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6"/>
      <c r="V54" s="255"/>
      <c r="W54" s="1"/>
    </row>
    <row r="55" spans="2:23" s="220" customFormat="1">
      <c r="B55" s="245"/>
      <c r="C55" s="246" t="s">
        <v>40</v>
      </c>
      <c r="D55" s="246"/>
      <c r="E55" s="141"/>
      <c r="F55" s="136"/>
      <c r="G55" s="136"/>
      <c r="H55" s="247"/>
      <c r="I55" s="250"/>
      <c r="J55" s="250"/>
      <c r="K55" s="250"/>
      <c r="L55" s="250"/>
      <c r="M55" s="250"/>
      <c r="N55" s="250"/>
      <c r="O55" s="250"/>
      <c r="P55" s="250"/>
      <c r="Q55" s="250"/>
      <c r="R55" s="250"/>
      <c r="S55" s="250"/>
      <c r="T55" s="250"/>
      <c r="U55" s="251"/>
      <c r="V55" s="255"/>
      <c r="W55" s="1"/>
    </row>
    <row r="56" spans="2:23" s="220" customFormat="1">
      <c r="B56" s="248"/>
      <c r="C56" s="134"/>
      <c r="D56" s="249" t="s">
        <v>41</v>
      </c>
      <c r="F56" s="172"/>
      <c r="G56" s="172"/>
      <c r="H56" s="252"/>
      <c r="I56" s="253">
        <v>0</v>
      </c>
      <c r="J56" s="253">
        <v>0</v>
      </c>
      <c r="K56" s="253">
        <v>0</v>
      </c>
      <c r="L56" s="253">
        <v>0</v>
      </c>
      <c r="M56" s="253">
        <v>0</v>
      </c>
      <c r="N56" s="253">
        <v>0</v>
      </c>
      <c r="O56" s="253">
        <v>0</v>
      </c>
      <c r="P56" s="253">
        <v>0</v>
      </c>
      <c r="Q56" s="253">
        <v>0</v>
      </c>
      <c r="R56" s="253">
        <v>0</v>
      </c>
      <c r="S56" s="253">
        <v>0</v>
      </c>
      <c r="T56" s="253">
        <v>0</v>
      </c>
      <c r="U56" s="254">
        <f t="shared" ref="U56:U63" si="10">SUM(I56:T56)</f>
        <v>0</v>
      </c>
      <c r="V56" s="255"/>
      <c r="W56" s="1" t="str">
        <f>IF(AND('6) Year 1 Budget &amp; Assumptions'!N55=U56,'8) 5 YR Budget &amp; Cash Flow Adj'!I55=U56),"OK",IF(U56='8) 5 YR Budget &amp; Cash Flow Adj'!I55,"Tab 7 is Different by "&amp;TEXT(ABS(U56-'6) Year 1 Budget &amp; Assumptions'!N55),"#,###.00"),IF('6) Year 1 Budget &amp; Assumptions'!N55='8) 5 YR Budget &amp; Cash Flow Adj'!I55,"Tab 8 is Different by "&amp;TEXT(ABS('8) 5 YR Budget &amp; Cash Flow Adj'!I55-U56),"#,###.00"),"Tab 9 is Different by "&amp;TEXT(ABS(U56-'8) 5 YR Budget &amp; Cash Flow Adj'!I55),"#,###.00"))))</f>
        <v>OK</v>
      </c>
    </row>
    <row r="57" spans="2:23" s="220" customFormat="1">
      <c r="B57" s="248"/>
      <c r="C57" s="134"/>
      <c r="D57" s="249" t="s">
        <v>42</v>
      </c>
      <c r="F57" s="172"/>
      <c r="G57" s="172"/>
      <c r="H57" s="252"/>
      <c r="I57" s="253">
        <v>0</v>
      </c>
      <c r="J57" s="253">
        <v>0</v>
      </c>
      <c r="K57" s="253">
        <v>0</v>
      </c>
      <c r="L57" s="253">
        <v>0</v>
      </c>
      <c r="M57" s="253">
        <v>0</v>
      </c>
      <c r="N57" s="253">
        <v>0</v>
      </c>
      <c r="O57" s="253">
        <v>0</v>
      </c>
      <c r="P57" s="253">
        <v>0</v>
      </c>
      <c r="Q57" s="253">
        <v>0</v>
      </c>
      <c r="R57" s="253">
        <v>0</v>
      </c>
      <c r="S57" s="253">
        <v>0</v>
      </c>
      <c r="T57" s="253">
        <v>0</v>
      </c>
      <c r="U57" s="254">
        <f t="shared" si="10"/>
        <v>0</v>
      </c>
      <c r="V57" s="255"/>
      <c r="W57" s="1" t="str">
        <f>IF(AND('6) Year 1 Budget &amp; Assumptions'!N56=U57,'8) 5 YR Budget &amp; Cash Flow Adj'!I56=U57),"OK",IF(U57='8) 5 YR Budget &amp; Cash Flow Adj'!I56,"Tab 7 is Different by "&amp;TEXT(ABS(U57-'6) Year 1 Budget &amp; Assumptions'!N56),"#,###.00"),IF('6) Year 1 Budget &amp; Assumptions'!N56='8) 5 YR Budget &amp; Cash Flow Adj'!I56,"Tab 8 is Different by "&amp;TEXT(ABS('8) 5 YR Budget &amp; Cash Flow Adj'!I56-U57),"#,###.00"),"Tab 9 is Different by "&amp;TEXT(ABS(U57-'8) 5 YR Budget &amp; Cash Flow Adj'!I56),"#,###.00"))))</f>
        <v>OK</v>
      </c>
    </row>
    <row r="58" spans="2:23" s="220" customFormat="1">
      <c r="B58" s="248"/>
      <c r="C58" s="134"/>
      <c r="D58" s="249" t="s">
        <v>43</v>
      </c>
      <c r="F58" s="172"/>
      <c r="G58" s="172"/>
      <c r="H58" s="252"/>
      <c r="I58" s="253">
        <v>0</v>
      </c>
      <c r="J58" s="253">
        <v>0</v>
      </c>
      <c r="K58" s="253">
        <v>0</v>
      </c>
      <c r="L58" s="253">
        <v>0</v>
      </c>
      <c r="M58" s="253">
        <v>0</v>
      </c>
      <c r="N58" s="253">
        <v>0</v>
      </c>
      <c r="O58" s="253">
        <v>0</v>
      </c>
      <c r="P58" s="253">
        <v>0</v>
      </c>
      <c r="Q58" s="253">
        <v>0</v>
      </c>
      <c r="R58" s="253">
        <v>0</v>
      </c>
      <c r="S58" s="253">
        <v>0</v>
      </c>
      <c r="T58" s="253">
        <v>0</v>
      </c>
      <c r="U58" s="254">
        <f t="shared" si="10"/>
        <v>0</v>
      </c>
      <c r="V58" s="255"/>
      <c r="W58" s="1" t="str">
        <f>IF(AND('6) Year 1 Budget &amp; Assumptions'!N57=U58,'8) 5 YR Budget &amp; Cash Flow Adj'!I57=U58),"OK",IF(U58='8) 5 YR Budget &amp; Cash Flow Adj'!I57,"Tab 7 is Different by "&amp;TEXT(ABS(U58-'6) Year 1 Budget &amp; Assumptions'!N57),"#,###.00"),IF('6) Year 1 Budget &amp; Assumptions'!N57='8) 5 YR Budget &amp; Cash Flow Adj'!I57,"Tab 8 is Different by "&amp;TEXT(ABS('8) 5 YR Budget &amp; Cash Flow Adj'!I57-U58),"#,###.00"),"Tab 9 is Different by "&amp;TEXT(ABS(U58-'8) 5 YR Budget &amp; Cash Flow Adj'!I57),"#,###.00"))))</f>
        <v>OK</v>
      </c>
    </row>
    <row r="59" spans="2:23" s="220" customFormat="1">
      <c r="B59" s="248"/>
      <c r="C59" s="134"/>
      <c r="D59" s="249" t="s">
        <v>44</v>
      </c>
      <c r="F59" s="172"/>
      <c r="G59" s="172"/>
      <c r="H59" s="252"/>
      <c r="I59" s="253">
        <v>0</v>
      </c>
      <c r="J59" s="253">
        <v>0</v>
      </c>
      <c r="K59" s="253">
        <v>0</v>
      </c>
      <c r="L59" s="253">
        <v>0</v>
      </c>
      <c r="M59" s="253">
        <v>0</v>
      </c>
      <c r="N59" s="253">
        <v>0</v>
      </c>
      <c r="O59" s="253">
        <v>0</v>
      </c>
      <c r="P59" s="253">
        <v>0</v>
      </c>
      <c r="Q59" s="253">
        <v>0</v>
      </c>
      <c r="R59" s="253">
        <v>0</v>
      </c>
      <c r="S59" s="253">
        <v>0</v>
      </c>
      <c r="T59" s="253">
        <v>0</v>
      </c>
      <c r="U59" s="254">
        <f t="shared" si="10"/>
        <v>0</v>
      </c>
      <c r="V59" s="255"/>
      <c r="W59" s="1" t="str">
        <f>IF(AND('6) Year 1 Budget &amp; Assumptions'!N58=U59,'8) 5 YR Budget &amp; Cash Flow Adj'!I58=U59),"OK",IF(U59='8) 5 YR Budget &amp; Cash Flow Adj'!I58,"Tab 7 is Different by "&amp;TEXT(ABS(U59-'6) Year 1 Budget &amp; Assumptions'!N58),"#,###.00"),IF('6) Year 1 Budget &amp; Assumptions'!N58='8) 5 YR Budget &amp; Cash Flow Adj'!I58,"Tab 8 is Different by "&amp;TEXT(ABS('8) 5 YR Budget &amp; Cash Flow Adj'!I58-U59),"#,###.00"),"Tab 9 is Different by "&amp;TEXT(ABS(U59-'8) 5 YR Budget &amp; Cash Flow Adj'!I58),"#,###.00"))))</f>
        <v>OK</v>
      </c>
    </row>
    <row r="60" spans="2:23" s="220" customFormat="1">
      <c r="B60" s="248"/>
      <c r="C60" s="134"/>
      <c r="D60" s="249" t="s">
        <v>45</v>
      </c>
      <c r="F60" s="172"/>
      <c r="G60" s="172"/>
      <c r="H60" s="252"/>
      <c r="I60" s="253">
        <v>0</v>
      </c>
      <c r="J60" s="253">
        <v>0</v>
      </c>
      <c r="K60" s="253">
        <v>0</v>
      </c>
      <c r="L60" s="253">
        <v>0</v>
      </c>
      <c r="M60" s="253">
        <v>0</v>
      </c>
      <c r="N60" s="253">
        <v>0</v>
      </c>
      <c r="O60" s="253">
        <v>0</v>
      </c>
      <c r="P60" s="253">
        <v>0</v>
      </c>
      <c r="Q60" s="253">
        <v>0</v>
      </c>
      <c r="R60" s="253">
        <v>0</v>
      </c>
      <c r="S60" s="253">
        <v>0</v>
      </c>
      <c r="T60" s="253">
        <v>0</v>
      </c>
      <c r="U60" s="254">
        <f t="shared" si="10"/>
        <v>0</v>
      </c>
      <c r="V60" s="255"/>
      <c r="W60" s="1" t="str">
        <f>IF(AND('6) Year 1 Budget &amp; Assumptions'!N59=U60,'8) 5 YR Budget &amp; Cash Flow Adj'!I59=U60),"OK",IF(U60='8) 5 YR Budget &amp; Cash Flow Adj'!I59,"Tab 7 is Different by "&amp;TEXT(ABS(U60-'6) Year 1 Budget &amp; Assumptions'!N59),"#,###.00"),IF('6) Year 1 Budget &amp; Assumptions'!N59='8) 5 YR Budget &amp; Cash Flow Adj'!I59,"Tab 8 is Different by "&amp;TEXT(ABS('8) 5 YR Budget &amp; Cash Flow Adj'!I59-U60),"#,###.00"),"Tab 9 is Different by "&amp;TEXT(ABS(U60-'8) 5 YR Budget &amp; Cash Flow Adj'!I59),"#,###.00"))))</f>
        <v>OK</v>
      </c>
    </row>
    <row r="61" spans="2:23" s="220" customFormat="1">
      <c r="B61" s="248"/>
      <c r="C61" s="134"/>
      <c r="D61" s="249" t="s">
        <v>46</v>
      </c>
      <c r="F61" s="172"/>
      <c r="G61" s="172"/>
      <c r="H61" s="252"/>
      <c r="I61" s="253">
        <v>0</v>
      </c>
      <c r="J61" s="253">
        <v>0</v>
      </c>
      <c r="K61" s="253">
        <v>0</v>
      </c>
      <c r="L61" s="253">
        <v>0</v>
      </c>
      <c r="M61" s="253">
        <v>0</v>
      </c>
      <c r="N61" s="253">
        <v>0</v>
      </c>
      <c r="O61" s="253">
        <v>0</v>
      </c>
      <c r="P61" s="253">
        <v>0</v>
      </c>
      <c r="Q61" s="253">
        <v>0</v>
      </c>
      <c r="R61" s="253">
        <v>0</v>
      </c>
      <c r="S61" s="253">
        <v>0</v>
      </c>
      <c r="T61" s="253">
        <v>0</v>
      </c>
      <c r="U61" s="254">
        <f t="shared" si="10"/>
        <v>0</v>
      </c>
      <c r="V61" s="255"/>
      <c r="W61" s="1" t="str">
        <f>IF(AND('6) Year 1 Budget &amp; Assumptions'!N60=U61,'8) 5 YR Budget &amp; Cash Flow Adj'!I60=U61),"OK",IF(U61='8) 5 YR Budget &amp; Cash Flow Adj'!I60,"Tab 7 is Different by "&amp;TEXT(ABS(U61-'6) Year 1 Budget &amp; Assumptions'!N60),"#,###.00"),IF('6) Year 1 Budget &amp; Assumptions'!N60='8) 5 YR Budget &amp; Cash Flow Adj'!I60,"Tab 8 is Different by "&amp;TEXT(ABS('8) 5 YR Budget &amp; Cash Flow Adj'!I60-U61),"#,###.00"),"Tab 9 is Different by "&amp;TEXT(ABS(U61-'8) 5 YR Budget &amp; Cash Flow Adj'!I60),"#,###.00"))))</f>
        <v>OK</v>
      </c>
    </row>
    <row r="62" spans="2:23" s="220" customFormat="1">
      <c r="B62" s="248"/>
      <c r="C62" s="134"/>
      <c r="D62" s="249" t="s">
        <v>47</v>
      </c>
      <c r="F62" s="172"/>
      <c r="G62" s="172"/>
      <c r="H62" s="252"/>
      <c r="I62" s="253">
        <v>0</v>
      </c>
      <c r="J62" s="253">
        <v>0</v>
      </c>
      <c r="K62" s="253">
        <v>0</v>
      </c>
      <c r="L62" s="253">
        <v>0</v>
      </c>
      <c r="M62" s="253">
        <v>0</v>
      </c>
      <c r="N62" s="253">
        <v>0</v>
      </c>
      <c r="O62" s="253">
        <v>0</v>
      </c>
      <c r="P62" s="253">
        <v>0</v>
      </c>
      <c r="Q62" s="253">
        <v>0</v>
      </c>
      <c r="R62" s="253">
        <v>0</v>
      </c>
      <c r="S62" s="253">
        <v>0</v>
      </c>
      <c r="T62" s="253">
        <v>0</v>
      </c>
      <c r="U62" s="254">
        <f t="shared" si="10"/>
        <v>0</v>
      </c>
      <c r="V62" s="255"/>
      <c r="W62" s="1" t="str">
        <f>IF(AND('6) Year 1 Budget &amp; Assumptions'!N61=U62,'8) 5 YR Budget &amp; Cash Flow Adj'!I61=U62),"OK",IF(U62='8) 5 YR Budget &amp; Cash Flow Adj'!I61,"Tab 7 is Different by "&amp;TEXT(ABS(U62-'6) Year 1 Budget &amp; Assumptions'!N61),"#,###.00"),IF('6) Year 1 Budget &amp; Assumptions'!N61='8) 5 YR Budget &amp; Cash Flow Adj'!I61,"Tab 8 is Different by "&amp;TEXT(ABS('8) 5 YR Budget &amp; Cash Flow Adj'!I61-U62),"#,###.00"),"Tab 9 is Different by "&amp;TEXT(ABS(U62-'8) 5 YR Budget &amp; Cash Flow Adj'!I61),"#,###.00"))))</f>
        <v>OK</v>
      </c>
    </row>
    <row r="63" spans="2:23" s="220" customFormat="1" ht="18">
      <c r="B63" s="248"/>
      <c r="C63" s="134"/>
      <c r="D63" s="249" t="s">
        <v>48</v>
      </c>
      <c r="F63" s="172"/>
      <c r="G63" s="172"/>
      <c r="H63" s="252"/>
      <c r="I63" s="263">
        <v>0</v>
      </c>
      <c r="J63" s="263">
        <v>0</v>
      </c>
      <c r="K63" s="263">
        <v>0</v>
      </c>
      <c r="L63" s="263">
        <v>0</v>
      </c>
      <c r="M63" s="263">
        <v>0</v>
      </c>
      <c r="N63" s="263">
        <v>0</v>
      </c>
      <c r="O63" s="263">
        <v>0</v>
      </c>
      <c r="P63" s="263">
        <v>0</v>
      </c>
      <c r="Q63" s="263">
        <v>0</v>
      </c>
      <c r="R63" s="263">
        <v>0</v>
      </c>
      <c r="S63" s="263">
        <v>0</v>
      </c>
      <c r="T63" s="263">
        <v>0</v>
      </c>
      <c r="U63" s="264">
        <f t="shared" si="10"/>
        <v>0</v>
      </c>
      <c r="V63" s="255"/>
      <c r="W63" s="1" t="str">
        <f>IF(AND('6) Year 1 Budget &amp; Assumptions'!N62=U63,'8) 5 YR Budget &amp; Cash Flow Adj'!I62=U63),"OK",IF(U63='8) 5 YR Budget &amp; Cash Flow Adj'!I62,"Tab 7 is Different by "&amp;TEXT(ABS(U63-'6) Year 1 Budget &amp; Assumptions'!N62),"#,###.00"),IF('6) Year 1 Budget &amp; Assumptions'!N62='8) 5 YR Budget &amp; Cash Flow Adj'!I62,"Tab 8 is Different by "&amp;TEXT(ABS('8) 5 YR Budget &amp; Cash Flow Adj'!I62-U63),"#,###.00"),"Tab 9 is Different by "&amp;TEXT(ABS(U63-'8) 5 YR Budget &amp; Cash Flow Adj'!I62),"#,###.00"))))</f>
        <v>OK</v>
      </c>
    </row>
    <row r="64" spans="2:23" s="220" customFormat="1">
      <c r="B64" s="248"/>
      <c r="C64" s="134" t="s">
        <v>49</v>
      </c>
      <c r="D64" s="249"/>
      <c r="F64" s="172"/>
      <c r="G64" s="172"/>
      <c r="H64" s="252"/>
      <c r="I64" s="257">
        <f t="shared" ref="I64:U64" si="11">SUM(I56:I63)</f>
        <v>0</v>
      </c>
      <c r="J64" s="256">
        <f t="shared" si="11"/>
        <v>0</v>
      </c>
      <c r="K64" s="256">
        <f t="shared" si="11"/>
        <v>0</v>
      </c>
      <c r="L64" s="256">
        <f t="shared" si="11"/>
        <v>0</v>
      </c>
      <c r="M64" s="256">
        <f t="shared" si="11"/>
        <v>0</v>
      </c>
      <c r="N64" s="256">
        <f t="shared" si="11"/>
        <v>0</v>
      </c>
      <c r="O64" s="256">
        <f t="shared" si="11"/>
        <v>0</v>
      </c>
      <c r="P64" s="256">
        <f t="shared" si="11"/>
        <v>0</v>
      </c>
      <c r="Q64" s="256">
        <f t="shared" si="11"/>
        <v>0</v>
      </c>
      <c r="R64" s="256">
        <f t="shared" si="11"/>
        <v>0</v>
      </c>
      <c r="S64" s="256">
        <f t="shared" si="11"/>
        <v>0</v>
      </c>
      <c r="T64" s="256">
        <f t="shared" si="11"/>
        <v>0</v>
      </c>
      <c r="U64" s="258">
        <f t="shared" si="11"/>
        <v>0</v>
      </c>
      <c r="V64" s="255"/>
      <c r="W64" s="1" t="str">
        <f>IF(AND('6) Year 1 Budget &amp; Assumptions'!N63=U64,'8) 5 YR Budget &amp; Cash Flow Adj'!I63=U64),"OK",IF(U64='8) 5 YR Budget &amp; Cash Flow Adj'!I63,"Tab 7 is Different by "&amp;TEXT(ABS(U64-'6) Year 1 Budget &amp; Assumptions'!N63),"#,###.00"),IF('6) Year 1 Budget &amp; Assumptions'!N63='8) 5 YR Budget &amp; Cash Flow Adj'!I63,"Tab 8 is Different by "&amp;TEXT(ABS('8) 5 YR Budget &amp; Cash Flow Adj'!I63-U64),"#,###.00"),"Tab 9 is Different by "&amp;TEXT(ABS(U64-'8) 5 YR Budget &amp; Cash Flow Adj'!I63),"#,###.00"))))</f>
        <v>OK</v>
      </c>
    </row>
    <row r="65" spans="2:23" s="220" customFormat="1" ht="7.5" customHeight="1">
      <c r="B65" s="248"/>
      <c r="C65" s="134"/>
      <c r="D65" s="249"/>
      <c r="F65" s="172"/>
      <c r="G65" s="172"/>
      <c r="H65" s="247"/>
      <c r="I65" s="260"/>
      <c r="J65" s="260"/>
      <c r="K65" s="260"/>
      <c r="L65" s="260"/>
      <c r="M65" s="260"/>
      <c r="N65" s="260"/>
      <c r="O65" s="260"/>
      <c r="P65" s="260"/>
      <c r="Q65" s="260"/>
      <c r="R65" s="260"/>
      <c r="S65" s="260"/>
      <c r="T65" s="260"/>
      <c r="U65" s="261"/>
      <c r="V65" s="255"/>
      <c r="W65" s="1"/>
    </row>
    <row r="66" spans="2:23" s="220" customFormat="1" ht="12" customHeight="1" thickBot="1">
      <c r="B66" s="267" t="s">
        <v>50</v>
      </c>
      <c r="C66" s="268"/>
      <c r="D66" s="268"/>
      <c r="E66" s="294"/>
      <c r="F66" s="270"/>
      <c r="G66" s="270"/>
      <c r="H66" s="271"/>
      <c r="I66" s="272">
        <f t="shared" ref="I66:U66" si="12">I64+I53+I42</f>
        <v>0</v>
      </c>
      <c r="J66" s="273">
        <f t="shared" si="12"/>
        <v>0</v>
      </c>
      <c r="K66" s="273">
        <f t="shared" si="12"/>
        <v>0</v>
      </c>
      <c r="L66" s="273">
        <f t="shared" si="12"/>
        <v>0</v>
      </c>
      <c r="M66" s="273">
        <f t="shared" si="12"/>
        <v>0</v>
      </c>
      <c r="N66" s="273">
        <f t="shared" si="12"/>
        <v>0</v>
      </c>
      <c r="O66" s="273">
        <f t="shared" si="12"/>
        <v>0</v>
      </c>
      <c r="P66" s="273">
        <f t="shared" si="12"/>
        <v>0</v>
      </c>
      <c r="Q66" s="273">
        <f t="shared" si="12"/>
        <v>0</v>
      </c>
      <c r="R66" s="273">
        <f t="shared" si="12"/>
        <v>0</v>
      </c>
      <c r="S66" s="273">
        <f t="shared" si="12"/>
        <v>0</v>
      </c>
      <c r="T66" s="273">
        <f t="shared" si="12"/>
        <v>0</v>
      </c>
      <c r="U66" s="274">
        <f t="shared" si="12"/>
        <v>0</v>
      </c>
      <c r="V66" s="255"/>
      <c r="W66" s="1" t="str">
        <f>IF(AND('6) Year 1 Budget &amp; Assumptions'!N65=U66,'8) 5 YR Budget &amp; Cash Flow Adj'!I65=U66),"OK",IF(U66='8) 5 YR Budget &amp; Cash Flow Adj'!I65,"Tab 7 is Different by "&amp;TEXT(ABS(U66-'6) Year 1 Budget &amp; Assumptions'!N65),"#,###.00"),IF('6) Year 1 Budget &amp; Assumptions'!N65='8) 5 YR Budget &amp; Cash Flow Adj'!I65,"Tab 8 is Different by "&amp;TEXT(ABS('8) 5 YR Budget &amp; Cash Flow Adj'!I65-U66),"#,###.00"),"Tab 9 is Different by "&amp;TEXT(ABS(U66-'8) 5 YR Budget &amp; Cash Flow Adj'!I65),"#,###.00"))))</f>
        <v>OK</v>
      </c>
    </row>
    <row r="67" spans="2:23" s="220" customFormat="1" ht="7.5" customHeight="1" thickTop="1">
      <c r="B67" s="275"/>
      <c r="C67" s="275"/>
      <c r="D67" s="275"/>
      <c r="E67" s="276"/>
      <c r="F67" s="277"/>
      <c r="G67" s="277"/>
      <c r="H67" s="278"/>
      <c r="I67" s="279"/>
      <c r="J67" s="279"/>
      <c r="K67" s="279"/>
      <c r="L67" s="279"/>
      <c r="M67" s="279"/>
      <c r="N67" s="279"/>
      <c r="O67" s="279"/>
      <c r="P67" s="279"/>
      <c r="Q67" s="279"/>
      <c r="R67" s="279"/>
      <c r="S67" s="279"/>
      <c r="T67" s="279"/>
      <c r="U67" s="279"/>
      <c r="V67" s="255"/>
      <c r="W67" s="1"/>
    </row>
    <row r="68" spans="2:23" s="220" customFormat="1" ht="7.5" hidden="1" customHeight="1">
      <c r="B68" s="245"/>
      <c r="C68" s="246"/>
      <c r="D68" s="246"/>
      <c r="F68" s="172"/>
      <c r="G68" s="172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80"/>
      <c r="V68" s="255"/>
      <c r="W68" s="1"/>
    </row>
    <row r="69" spans="2:23" s="220" customFormat="1">
      <c r="B69" s="245" t="s">
        <v>51</v>
      </c>
      <c r="C69" s="246"/>
      <c r="D69" s="246"/>
      <c r="F69" s="172"/>
      <c r="G69" s="172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80"/>
      <c r="V69" s="255"/>
      <c r="W69" s="1"/>
    </row>
    <row r="70" spans="2:23" s="220" customFormat="1">
      <c r="B70" s="248"/>
      <c r="C70" s="281" t="s">
        <v>78</v>
      </c>
      <c r="D70" s="134"/>
      <c r="F70" s="172"/>
      <c r="G70" s="172" t="s">
        <v>20</v>
      </c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80"/>
      <c r="V70" s="255"/>
      <c r="W70" s="1"/>
    </row>
    <row r="71" spans="2:23" s="220" customFormat="1">
      <c r="B71" s="248"/>
      <c r="D71" s="166" t="s">
        <v>135</v>
      </c>
      <c r="E71" s="71"/>
      <c r="F71" s="171"/>
      <c r="G71" s="167">
        <f>'6) Year 1 Budget &amp; Assumptions'!G70</f>
        <v>0</v>
      </c>
      <c r="H71" s="252"/>
      <c r="I71" s="253">
        <v>0</v>
      </c>
      <c r="J71" s="253">
        <v>0</v>
      </c>
      <c r="K71" s="253">
        <v>0</v>
      </c>
      <c r="L71" s="253">
        <v>0</v>
      </c>
      <c r="M71" s="253">
        <v>0</v>
      </c>
      <c r="N71" s="253">
        <v>0</v>
      </c>
      <c r="O71" s="253">
        <v>0</v>
      </c>
      <c r="P71" s="253">
        <v>0</v>
      </c>
      <c r="Q71" s="253">
        <v>0</v>
      </c>
      <c r="R71" s="253">
        <v>0</v>
      </c>
      <c r="S71" s="253">
        <v>0</v>
      </c>
      <c r="T71" s="253">
        <v>0</v>
      </c>
      <c r="U71" s="254">
        <f t="shared" ref="U71:U76" si="13">SUM(I71:T71)</f>
        <v>0</v>
      </c>
      <c r="V71" s="255"/>
      <c r="W71" s="1" t="str">
        <f>IF(AND('6) Year 1 Budget &amp; Assumptions'!N70=U71,'8) 5 YR Budget &amp; Cash Flow Adj'!I70=U71),"OK",IF(U71='8) 5 YR Budget &amp; Cash Flow Adj'!I70,"Tab 7 is Different by "&amp;TEXT(ABS(U71-'6) Year 1 Budget &amp; Assumptions'!N70),"#,###.00"),IF('6) Year 1 Budget &amp; Assumptions'!N70='8) 5 YR Budget &amp; Cash Flow Adj'!I70,"Tab 8 is Different by "&amp;TEXT(ABS('8) 5 YR Budget &amp; Cash Flow Adj'!I70-U71),"#,###.00"),"Tab 9 is Different by "&amp;TEXT(ABS(U71-'8) 5 YR Budget &amp; Cash Flow Adj'!I70),"#,###.00"))))</f>
        <v>OK</v>
      </c>
    </row>
    <row r="72" spans="2:23" s="220" customFormat="1">
      <c r="B72" s="248"/>
      <c r="D72" s="166" t="s">
        <v>136</v>
      </c>
      <c r="E72" s="71"/>
      <c r="F72" s="171"/>
      <c r="G72" s="167">
        <f>'6) Year 1 Budget &amp; Assumptions'!G71</f>
        <v>0</v>
      </c>
      <c r="H72" s="252"/>
      <c r="I72" s="253">
        <v>0</v>
      </c>
      <c r="J72" s="253">
        <v>0</v>
      </c>
      <c r="K72" s="253">
        <v>0</v>
      </c>
      <c r="L72" s="253">
        <v>0</v>
      </c>
      <c r="M72" s="253">
        <v>0</v>
      </c>
      <c r="N72" s="253">
        <v>0</v>
      </c>
      <c r="O72" s="253">
        <v>0</v>
      </c>
      <c r="P72" s="253">
        <v>0</v>
      </c>
      <c r="Q72" s="253">
        <v>0</v>
      </c>
      <c r="R72" s="253">
        <v>0</v>
      </c>
      <c r="S72" s="253">
        <v>0</v>
      </c>
      <c r="T72" s="253">
        <v>0</v>
      </c>
      <c r="U72" s="254">
        <f t="shared" si="13"/>
        <v>0</v>
      </c>
      <c r="V72" s="255"/>
      <c r="W72" s="1" t="str">
        <f>IF(AND('6) Year 1 Budget &amp; Assumptions'!N71=U72,'8) 5 YR Budget &amp; Cash Flow Adj'!I71=U72),"OK",IF(U72='8) 5 YR Budget &amp; Cash Flow Adj'!I71,"Tab 7 is Different by "&amp;TEXT(ABS(U72-'6) Year 1 Budget &amp; Assumptions'!N71),"#,###.00"),IF('6) Year 1 Budget &amp; Assumptions'!N71='8) 5 YR Budget &amp; Cash Flow Adj'!I71,"Tab 8 is Different by "&amp;TEXT(ABS('8) 5 YR Budget &amp; Cash Flow Adj'!I71-U72),"#,###.00"),"Tab 9 is Different by "&amp;TEXT(ABS(U72-'8) 5 YR Budget &amp; Cash Flow Adj'!I71),"#,###.00"))))</f>
        <v>OK</v>
      </c>
    </row>
    <row r="73" spans="2:23" s="220" customFormat="1">
      <c r="B73" s="248"/>
      <c r="D73" s="166" t="s">
        <v>137</v>
      </c>
      <c r="E73" s="71"/>
      <c r="F73" s="171"/>
      <c r="G73" s="167">
        <f>'6) Year 1 Budget &amp; Assumptions'!G72</f>
        <v>0</v>
      </c>
      <c r="H73" s="252"/>
      <c r="I73" s="253">
        <v>0</v>
      </c>
      <c r="J73" s="253">
        <v>0</v>
      </c>
      <c r="K73" s="253">
        <v>0</v>
      </c>
      <c r="L73" s="253">
        <v>0</v>
      </c>
      <c r="M73" s="253">
        <v>0</v>
      </c>
      <c r="N73" s="253">
        <v>0</v>
      </c>
      <c r="O73" s="253">
        <v>0</v>
      </c>
      <c r="P73" s="253">
        <v>0</v>
      </c>
      <c r="Q73" s="253">
        <v>0</v>
      </c>
      <c r="R73" s="253">
        <v>0</v>
      </c>
      <c r="S73" s="253">
        <v>0</v>
      </c>
      <c r="T73" s="253">
        <v>0</v>
      </c>
      <c r="U73" s="254">
        <f t="shared" si="13"/>
        <v>0</v>
      </c>
      <c r="V73" s="255"/>
      <c r="W73" s="1" t="str">
        <f>IF(AND('6) Year 1 Budget &amp; Assumptions'!N72=U73,'8) 5 YR Budget &amp; Cash Flow Adj'!I72=U73),"OK",IF(U73='8) 5 YR Budget &amp; Cash Flow Adj'!I72,"Tab 7 is Different by "&amp;TEXT(ABS(U73-'6) Year 1 Budget &amp; Assumptions'!N72),"#,###.00"),IF('6) Year 1 Budget &amp; Assumptions'!N72='8) 5 YR Budget &amp; Cash Flow Adj'!I72,"Tab 8 is Different by "&amp;TEXT(ABS('8) 5 YR Budget &amp; Cash Flow Adj'!I72-U73),"#,###.00"),"Tab 9 is Different by "&amp;TEXT(ABS(U73-'8) 5 YR Budget &amp; Cash Flow Adj'!I72),"#,###.00"))))</f>
        <v>OK</v>
      </c>
    </row>
    <row r="74" spans="2:23" s="220" customFormat="1">
      <c r="B74" s="248"/>
      <c r="D74" s="166" t="s">
        <v>106</v>
      </c>
      <c r="E74" s="71"/>
      <c r="F74" s="171"/>
      <c r="G74" s="167">
        <f>'6) Year 1 Budget &amp; Assumptions'!G73</f>
        <v>0</v>
      </c>
      <c r="H74" s="252"/>
      <c r="I74" s="253">
        <v>0</v>
      </c>
      <c r="J74" s="253">
        <v>0</v>
      </c>
      <c r="K74" s="253">
        <v>0</v>
      </c>
      <c r="L74" s="253">
        <v>0</v>
      </c>
      <c r="M74" s="253">
        <v>0</v>
      </c>
      <c r="N74" s="253">
        <v>0</v>
      </c>
      <c r="O74" s="253">
        <v>0</v>
      </c>
      <c r="P74" s="253">
        <v>0</v>
      </c>
      <c r="Q74" s="253">
        <v>0</v>
      </c>
      <c r="R74" s="253">
        <v>0</v>
      </c>
      <c r="S74" s="253">
        <v>0</v>
      </c>
      <c r="T74" s="253">
        <v>0</v>
      </c>
      <c r="U74" s="254">
        <f t="shared" si="13"/>
        <v>0</v>
      </c>
      <c r="V74" s="255"/>
      <c r="W74" s="1" t="str">
        <f>IF(AND('6) Year 1 Budget &amp; Assumptions'!N73=U74,'8) 5 YR Budget &amp; Cash Flow Adj'!I73=U74),"OK",IF(U74='8) 5 YR Budget &amp; Cash Flow Adj'!I73,"Tab 7 is Different by "&amp;TEXT(ABS(U74-'6) Year 1 Budget &amp; Assumptions'!N73),"#,###.00"),IF('6) Year 1 Budget &amp; Assumptions'!N73='8) 5 YR Budget &amp; Cash Flow Adj'!I73,"Tab 8 is Different by "&amp;TEXT(ABS('8) 5 YR Budget &amp; Cash Flow Adj'!I73-U74),"#,###.00"),"Tab 9 is Different by "&amp;TEXT(ABS(U74-'8) 5 YR Budget &amp; Cash Flow Adj'!I73),"#,###.00"))))</f>
        <v>OK</v>
      </c>
    </row>
    <row r="75" spans="2:23" s="220" customFormat="1">
      <c r="B75" s="248"/>
      <c r="D75" s="166" t="s">
        <v>107</v>
      </c>
      <c r="E75" s="71"/>
      <c r="F75" s="171"/>
      <c r="G75" s="167">
        <f>'6) Year 1 Budget &amp; Assumptions'!G74</f>
        <v>0</v>
      </c>
      <c r="H75" s="252"/>
      <c r="I75" s="253">
        <v>0</v>
      </c>
      <c r="J75" s="253">
        <v>0</v>
      </c>
      <c r="K75" s="253">
        <v>0</v>
      </c>
      <c r="L75" s="253">
        <v>0</v>
      </c>
      <c r="M75" s="253">
        <v>0</v>
      </c>
      <c r="N75" s="253">
        <v>0</v>
      </c>
      <c r="O75" s="253">
        <v>0</v>
      </c>
      <c r="P75" s="253">
        <v>0</v>
      </c>
      <c r="Q75" s="253">
        <v>0</v>
      </c>
      <c r="R75" s="253">
        <v>0</v>
      </c>
      <c r="S75" s="253">
        <v>0</v>
      </c>
      <c r="T75" s="253">
        <v>0</v>
      </c>
      <c r="U75" s="254">
        <f t="shared" si="13"/>
        <v>0</v>
      </c>
      <c r="V75" s="255"/>
      <c r="W75" s="1" t="str">
        <f>IF(AND('6) Year 1 Budget &amp; Assumptions'!N74=U75,'8) 5 YR Budget &amp; Cash Flow Adj'!I74=U75),"OK",IF(U75='8) 5 YR Budget &amp; Cash Flow Adj'!I74,"Tab 7 is Different by "&amp;TEXT(ABS(U75-'6) Year 1 Budget &amp; Assumptions'!N74),"#,###.00"),IF('6) Year 1 Budget &amp; Assumptions'!N74='8) 5 YR Budget &amp; Cash Flow Adj'!I74,"Tab 8 is Different by "&amp;TEXT(ABS('8) 5 YR Budget &amp; Cash Flow Adj'!I74-U75),"#,###.00"),"Tab 9 is Different by "&amp;TEXT(ABS(U75-'8) 5 YR Budget &amp; Cash Flow Adj'!I74),"#,###.00"))))</f>
        <v>OK</v>
      </c>
    </row>
    <row r="76" spans="2:23" s="220" customFormat="1" ht="18">
      <c r="B76" s="248"/>
      <c r="D76" s="166" t="s">
        <v>138</v>
      </c>
      <c r="E76" s="71"/>
      <c r="F76" s="282"/>
      <c r="G76" s="168">
        <f>'6) Year 1 Budget &amp; Assumptions'!G75</f>
        <v>0</v>
      </c>
      <c r="H76" s="252"/>
      <c r="I76" s="263">
        <v>0</v>
      </c>
      <c r="J76" s="263">
        <v>0</v>
      </c>
      <c r="K76" s="263">
        <v>0</v>
      </c>
      <c r="L76" s="263">
        <v>0</v>
      </c>
      <c r="M76" s="263">
        <v>0</v>
      </c>
      <c r="N76" s="263">
        <v>0</v>
      </c>
      <c r="O76" s="263">
        <v>0</v>
      </c>
      <c r="P76" s="263">
        <v>0</v>
      </c>
      <c r="Q76" s="263">
        <v>0</v>
      </c>
      <c r="R76" s="263">
        <v>0</v>
      </c>
      <c r="S76" s="263">
        <v>0</v>
      </c>
      <c r="T76" s="263">
        <v>0</v>
      </c>
      <c r="U76" s="264">
        <f t="shared" si="13"/>
        <v>0</v>
      </c>
      <c r="V76" s="255"/>
      <c r="W76" s="1" t="str">
        <f>IF(AND('6) Year 1 Budget &amp; Assumptions'!N75=U76,'8) 5 YR Budget &amp; Cash Flow Adj'!I75=U76),"OK",IF(U76='8) 5 YR Budget &amp; Cash Flow Adj'!I75,"Tab 7 is Different by "&amp;TEXT(ABS(U76-'6) Year 1 Budget &amp; Assumptions'!N75),"#,###.00"),IF('6) Year 1 Budget &amp; Assumptions'!N75='8) 5 YR Budget &amp; Cash Flow Adj'!I75,"Tab 8 is Different by "&amp;TEXT(ABS('8) 5 YR Budget &amp; Cash Flow Adj'!I75-U76),"#,###.00"),"Tab 9 is Different by "&amp;TEXT(ABS(U76-'8) 5 YR Budget &amp; Cash Flow Adj'!I75),"#,###.00"))))</f>
        <v>OK</v>
      </c>
    </row>
    <row r="77" spans="2:23" s="220" customFormat="1">
      <c r="B77" s="248"/>
      <c r="C77" s="169" t="s">
        <v>77</v>
      </c>
      <c r="E77" s="71"/>
      <c r="F77" s="171"/>
      <c r="G77" s="167">
        <f>SUM(G71:G76)</f>
        <v>0</v>
      </c>
      <c r="H77" s="252"/>
      <c r="I77" s="283">
        <f>SUM(I71:I76)</f>
        <v>0</v>
      </c>
      <c r="J77" s="283">
        <f t="shared" ref="J77:T77" si="14">SUM(J71:J76)</f>
        <v>0</v>
      </c>
      <c r="K77" s="283">
        <f t="shared" si="14"/>
        <v>0</v>
      </c>
      <c r="L77" s="283">
        <f t="shared" si="14"/>
        <v>0</v>
      </c>
      <c r="M77" s="283">
        <f t="shared" si="14"/>
        <v>0</v>
      </c>
      <c r="N77" s="283">
        <f t="shared" si="14"/>
        <v>0</v>
      </c>
      <c r="O77" s="283">
        <f t="shared" si="14"/>
        <v>0</v>
      </c>
      <c r="P77" s="283">
        <f t="shared" si="14"/>
        <v>0</v>
      </c>
      <c r="Q77" s="283">
        <f t="shared" si="14"/>
        <v>0</v>
      </c>
      <c r="R77" s="283">
        <f t="shared" si="14"/>
        <v>0</v>
      </c>
      <c r="S77" s="283">
        <f t="shared" si="14"/>
        <v>0</v>
      </c>
      <c r="T77" s="283">
        <f t="shared" si="14"/>
        <v>0</v>
      </c>
      <c r="U77" s="284">
        <f>SUM(U71:U76)</f>
        <v>0</v>
      </c>
      <c r="V77" s="255"/>
      <c r="W77" s="1" t="str">
        <f>IF(AND('6) Year 1 Budget &amp; Assumptions'!N76=U77,'8) 5 YR Budget &amp; Cash Flow Adj'!I76=U77),"OK",IF(U77='8) 5 YR Budget &amp; Cash Flow Adj'!I76,"Tab 7 is Different by "&amp;TEXT(ABS(U77-'6) Year 1 Budget &amp; Assumptions'!N76),"#,###.00"),IF('6) Year 1 Budget &amp; Assumptions'!N76='8) 5 YR Budget &amp; Cash Flow Adj'!I76,"Tab 8 is Different by "&amp;TEXT(ABS('8) 5 YR Budget &amp; Cash Flow Adj'!I76-U77),"#,###.00"),"Tab 9 is Different by "&amp;TEXT(ABS(U77-'8) 5 YR Budget &amp; Cash Flow Adj'!I76),"#,###.00"))))</f>
        <v>OK</v>
      </c>
    </row>
    <row r="78" spans="2:23" s="220" customFormat="1" ht="7.5" customHeight="1">
      <c r="B78" s="248"/>
      <c r="D78" s="71"/>
      <c r="E78" s="71"/>
      <c r="F78" s="171"/>
      <c r="G78" s="171"/>
      <c r="H78" s="247"/>
      <c r="I78" s="247"/>
      <c r="J78" s="247"/>
      <c r="K78" s="247"/>
      <c r="L78" s="247"/>
      <c r="M78" s="247"/>
      <c r="N78" s="247"/>
      <c r="O78" s="247"/>
      <c r="P78" s="247"/>
      <c r="Q78" s="247"/>
      <c r="R78" s="247"/>
      <c r="S78" s="247"/>
      <c r="T78" s="247"/>
      <c r="U78" s="280"/>
      <c r="V78" s="255"/>
      <c r="W78" s="1"/>
    </row>
    <row r="79" spans="2:23" s="220" customFormat="1">
      <c r="B79" s="248"/>
      <c r="C79" s="281" t="s">
        <v>79</v>
      </c>
      <c r="D79" s="134"/>
      <c r="F79" s="172"/>
      <c r="G79" s="172"/>
      <c r="H79" s="247"/>
      <c r="I79" s="247"/>
      <c r="J79" s="247"/>
      <c r="K79" s="247"/>
      <c r="L79" s="247"/>
      <c r="M79" s="247"/>
      <c r="N79" s="247"/>
      <c r="O79" s="247"/>
      <c r="P79" s="247"/>
      <c r="Q79" s="247"/>
      <c r="R79" s="247"/>
      <c r="S79" s="247"/>
      <c r="T79" s="247"/>
      <c r="U79" s="280"/>
      <c r="V79" s="255"/>
      <c r="W79" s="1"/>
    </row>
    <row r="80" spans="2:23" s="220" customFormat="1">
      <c r="B80" s="248"/>
      <c r="D80" s="166" t="s">
        <v>52</v>
      </c>
      <c r="E80" s="71"/>
      <c r="F80" s="171"/>
      <c r="G80" s="167">
        <f>'6) Year 1 Budget &amp; Assumptions'!G79</f>
        <v>0</v>
      </c>
      <c r="H80" s="285"/>
      <c r="I80" s="253">
        <v>0</v>
      </c>
      <c r="J80" s="253">
        <v>0</v>
      </c>
      <c r="K80" s="253">
        <v>0</v>
      </c>
      <c r="L80" s="253">
        <v>0</v>
      </c>
      <c r="M80" s="253">
        <v>0</v>
      </c>
      <c r="N80" s="253">
        <v>0</v>
      </c>
      <c r="O80" s="253">
        <v>0</v>
      </c>
      <c r="P80" s="253">
        <v>0</v>
      </c>
      <c r="Q80" s="253">
        <v>0</v>
      </c>
      <c r="R80" s="253">
        <v>0</v>
      </c>
      <c r="S80" s="253">
        <v>0</v>
      </c>
      <c r="T80" s="253">
        <v>0</v>
      </c>
      <c r="U80" s="254">
        <f>SUM(I80:T80)</f>
        <v>0</v>
      </c>
      <c r="V80" s="255"/>
      <c r="W80" s="1" t="str">
        <f>IF(AND('6) Year 1 Budget &amp; Assumptions'!N79=U80,'8) 5 YR Budget &amp; Cash Flow Adj'!I79=U80),"OK",IF(U80='8) 5 YR Budget &amp; Cash Flow Adj'!I79,"Tab 7 is Different by "&amp;TEXT(ABS(U80-'6) Year 1 Budget &amp; Assumptions'!N79),"#,###.00"),IF('6) Year 1 Budget &amp; Assumptions'!N79='8) 5 YR Budget &amp; Cash Flow Adj'!I79,"Tab 8 is Different by "&amp;TEXT(ABS('8) 5 YR Budget &amp; Cash Flow Adj'!I79-U80),"#,###.00"),"Tab 9 is Different by "&amp;TEXT(ABS(U80-'8) 5 YR Budget &amp; Cash Flow Adj'!I79),"#,###.00"))))</f>
        <v>OK</v>
      </c>
    </row>
    <row r="81" spans="2:23" s="220" customFormat="1">
      <c r="B81" s="248"/>
      <c r="D81" s="166" t="s">
        <v>53</v>
      </c>
      <c r="E81" s="71"/>
      <c r="F81" s="171"/>
      <c r="G81" s="167">
        <f>'6) Year 1 Budget &amp; Assumptions'!G80</f>
        <v>0</v>
      </c>
      <c r="H81" s="285"/>
      <c r="I81" s="253">
        <v>0</v>
      </c>
      <c r="J81" s="253">
        <v>0</v>
      </c>
      <c r="K81" s="253">
        <v>0</v>
      </c>
      <c r="L81" s="253">
        <v>0</v>
      </c>
      <c r="M81" s="253">
        <v>0</v>
      </c>
      <c r="N81" s="253">
        <v>0</v>
      </c>
      <c r="O81" s="253">
        <v>0</v>
      </c>
      <c r="P81" s="253">
        <v>0</v>
      </c>
      <c r="Q81" s="253">
        <v>0</v>
      </c>
      <c r="R81" s="253">
        <v>0</v>
      </c>
      <c r="S81" s="253">
        <v>0</v>
      </c>
      <c r="T81" s="253">
        <v>0</v>
      </c>
      <c r="U81" s="254">
        <f t="shared" ref="U81:U87" si="15">SUM(I81:T81)</f>
        <v>0</v>
      </c>
      <c r="V81" s="255"/>
      <c r="W81" s="1" t="str">
        <f>IF(AND('6) Year 1 Budget &amp; Assumptions'!N80=U81,'8) 5 YR Budget &amp; Cash Flow Adj'!I80=U81),"OK",IF(U81='8) 5 YR Budget &amp; Cash Flow Adj'!I80,"Tab 7 is Different by "&amp;TEXT(ABS(U81-'6) Year 1 Budget &amp; Assumptions'!N80),"#,###.00"),IF('6) Year 1 Budget &amp; Assumptions'!N80='8) 5 YR Budget &amp; Cash Flow Adj'!I80,"Tab 8 is Different by "&amp;TEXT(ABS('8) 5 YR Budget &amp; Cash Flow Adj'!I80-U81),"#,###.00"),"Tab 9 is Different by "&amp;TEXT(ABS(U81-'8) 5 YR Budget &amp; Cash Flow Adj'!I80),"#,###.00"))))</f>
        <v>OK</v>
      </c>
    </row>
    <row r="82" spans="2:23" s="220" customFormat="1">
      <c r="B82" s="248"/>
      <c r="D82" s="166" t="s">
        <v>10</v>
      </c>
      <c r="E82" s="71"/>
      <c r="F82" s="171"/>
      <c r="G82" s="167">
        <f>'6) Year 1 Budget &amp; Assumptions'!G81</f>
        <v>0</v>
      </c>
      <c r="H82" s="285"/>
      <c r="I82" s="253">
        <v>0</v>
      </c>
      <c r="J82" s="253">
        <v>0</v>
      </c>
      <c r="K82" s="253">
        <v>0</v>
      </c>
      <c r="L82" s="253">
        <v>0</v>
      </c>
      <c r="M82" s="253">
        <v>0</v>
      </c>
      <c r="N82" s="253">
        <v>0</v>
      </c>
      <c r="O82" s="253">
        <v>0</v>
      </c>
      <c r="P82" s="253">
        <v>0</v>
      </c>
      <c r="Q82" s="253">
        <v>0</v>
      </c>
      <c r="R82" s="253">
        <v>0</v>
      </c>
      <c r="S82" s="253">
        <v>0</v>
      </c>
      <c r="T82" s="253">
        <v>0</v>
      </c>
      <c r="U82" s="254">
        <f t="shared" si="15"/>
        <v>0</v>
      </c>
      <c r="V82" s="255"/>
      <c r="W82" s="1" t="str">
        <f>IF(AND('6) Year 1 Budget &amp; Assumptions'!N81=U82,'8) 5 YR Budget &amp; Cash Flow Adj'!I81=U82),"OK",IF(U82='8) 5 YR Budget &amp; Cash Flow Adj'!I81,"Tab 7 is Different by "&amp;TEXT(ABS(U82-'6) Year 1 Budget &amp; Assumptions'!N81),"#,###.00"),IF('6) Year 1 Budget &amp; Assumptions'!N81='8) 5 YR Budget &amp; Cash Flow Adj'!I81,"Tab 8 is Different by "&amp;TEXT(ABS('8) 5 YR Budget &amp; Cash Flow Adj'!I81-U82),"#,###.00"),"Tab 9 is Different by "&amp;TEXT(ABS(U82-'8) 5 YR Budget &amp; Cash Flow Adj'!I81),"#,###.00"))))</f>
        <v>OK</v>
      </c>
    </row>
    <row r="83" spans="2:23" s="220" customFormat="1">
      <c r="B83" s="248"/>
      <c r="D83" s="166" t="s">
        <v>11</v>
      </c>
      <c r="E83" s="71"/>
      <c r="F83" s="171"/>
      <c r="G83" s="167">
        <f>'6) Year 1 Budget &amp; Assumptions'!G82</f>
        <v>0</v>
      </c>
      <c r="H83" s="285"/>
      <c r="I83" s="253">
        <v>0</v>
      </c>
      <c r="J83" s="253">
        <v>0</v>
      </c>
      <c r="K83" s="253">
        <v>0</v>
      </c>
      <c r="L83" s="253">
        <v>0</v>
      </c>
      <c r="M83" s="253">
        <v>0</v>
      </c>
      <c r="N83" s="253">
        <v>0</v>
      </c>
      <c r="O83" s="253">
        <v>0</v>
      </c>
      <c r="P83" s="253">
        <v>0</v>
      </c>
      <c r="Q83" s="253">
        <v>0</v>
      </c>
      <c r="R83" s="253">
        <v>0</v>
      </c>
      <c r="S83" s="253">
        <v>0</v>
      </c>
      <c r="T83" s="253">
        <v>0</v>
      </c>
      <c r="U83" s="254">
        <f t="shared" si="15"/>
        <v>0</v>
      </c>
      <c r="V83" s="255"/>
      <c r="W83" s="1" t="str">
        <f>IF(AND('6) Year 1 Budget &amp; Assumptions'!N82=U83,'8) 5 YR Budget &amp; Cash Flow Adj'!I82=U83),"OK",IF(U83='8) 5 YR Budget &amp; Cash Flow Adj'!I82,"Tab 7 is Different by "&amp;TEXT(ABS(U83-'6) Year 1 Budget &amp; Assumptions'!N82),"#,###.00"),IF('6) Year 1 Budget &amp; Assumptions'!N82='8) 5 YR Budget &amp; Cash Flow Adj'!I82,"Tab 8 is Different by "&amp;TEXT(ABS('8) 5 YR Budget &amp; Cash Flow Adj'!I82-U83),"#,###.00"),"Tab 9 is Different by "&amp;TEXT(ABS(U83-'8) 5 YR Budget &amp; Cash Flow Adj'!I82),"#,###.00"))))</f>
        <v>OK</v>
      </c>
    </row>
    <row r="84" spans="2:23" s="220" customFormat="1">
      <c r="B84" s="248"/>
      <c r="D84" s="166" t="s">
        <v>12</v>
      </c>
      <c r="E84" s="71"/>
      <c r="F84" s="171"/>
      <c r="G84" s="167">
        <f>'6) Year 1 Budget &amp; Assumptions'!G83</f>
        <v>0</v>
      </c>
      <c r="H84" s="285"/>
      <c r="I84" s="253">
        <v>0</v>
      </c>
      <c r="J84" s="253">
        <v>0</v>
      </c>
      <c r="K84" s="253">
        <v>0</v>
      </c>
      <c r="L84" s="253">
        <v>0</v>
      </c>
      <c r="M84" s="253">
        <v>0</v>
      </c>
      <c r="N84" s="253">
        <v>0</v>
      </c>
      <c r="O84" s="253">
        <v>0</v>
      </c>
      <c r="P84" s="253">
        <v>0</v>
      </c>
      <c r="Q84" s="253">
        <v>0</v>
      </c>
      <c r="R84" s="253">
        <v>0</v>
      </c>
      <c r="S84" s="253">
        <v>0</v>
      </c>
      <c r="T84" s="253">
        <v>0</v>
      </c>
      <c r="U84" s="254">
        <f t="shared" si="15"/>
        <v>0</v>
      </c>
      <c r="V84" s="255"/>
      <c r="W84" s="1" t="str">
        <f>IF(AND('6) Year 1 Budget &amp; Assumptions'!N83=U84,'8) 5 YR Budget &amp; Cash Flow Adj'!I83=U84),"OK",IF(U84='8) 5 YR Budget &amp; Cash Flow Adj'!I83,"Tab 7 is Different by "&amp;TEXT(ABS(U84-'6) Year 1 Budget &amp; Assumptions'!N83),"#,###.00"),IF('6) Year 1 Budget &amp; Assumptions'!N83='8) 5 YR Budget &amp; Cash Flow Adj'!I83,"Tab 8 is Different by "&amp;TEXT(ABS('8) 5 YR Budget &amp; Cash Flow Adj'!I83-U84),"#,###.00"),"Tab 9 is Different by "&amp;TEXT(ABS(U84-'8) 5 YR Budget &amp; Cash Flow Adj'!I83),"#,###.00"))))</f>
        <v>OK</v>
      </c>
    </row>
    <row r="85" spans="2:23" s="220" customFormat="1">
      <c r="B85" s="248"/>
      <c r="D85" s="166" t="s">
        <v>13</v>
      </c>
      <c r="E85" s="71"/>
      <c r="F85" s="171"/>
      <c r="G85" s="167">
        <f>'6) Year 1 Budget &amp; Assumptions'!G84</f>
        <v>0</v>
      </c>
      <c r="H85" s="285"/>
      <c r="I85" s="253">
        <v>0</v>
      </c>
      <c r="J85" s="253">
        <v>0</v>
      </c>
      <c r="K85" s="253">
        <v>0</v>
      </c>
      <c r="L85" s="253">
        <v>0</v>
      </c>
      <c r="M85" s="253">
        <v>0</v>
      </c>
      <c r="N85" s="253">
        <v>0</v>
      </c>
      <c r="O85" s="253">
        <v>0</v>
      </c>
      <c r="P85" s="253">
        <v>0</v>
      </c>
      <c r="Q85" s="253">
        <v>0</v>
      </c>
      <c r="R85" s="253">
        <v>0</v>
      </c>
      <c r="S85" s="253">
        <v>0</v>
      </c>
      <c r="T85" s="253">
        <v>0</v>
      </c>
      <c r="U85" s="254">
        <f t="shared" si="15"/>
        <v>0</v>
      </c>
      <c r="V85" s="255"/>
      <c r="W85" s="1" t="str">
        <f>IF(AND('6) Year 1 Budget &amp; Assumptions'!N84=U85,'8) 5 YR Budget &amp; Cash Flow Adj'!I84=U85),"OK",IF(U85='8) 5 YR Budget &amp; Cash Flow Adj'!I84,"Tab 7 is Different by "&amp;TEXT(ABS(U85-'6) Year 1 Budget &amp; Assumptions'!N84),"#,###.00"),IF('6) Year 1 Budget &amp; Assumptions'!N84='8) 5 YR Budget &amp; Cash Flow Adj'!I84,"Tab 8 is Different by "&amp;TEXT(ABS('8) 5 YR Budget &amp; Cash Flow Adj'!I84-U85),"#,###.00"),"Tab 9 is Different by "&amp;TEXT(ABS(U85-'8) 5 YR Budget &amp; Cash Flow Adj'!I84),"#,###.00"))))</f>
        <v>OK</v>
      </c>
    </row>
    <row r="86" spans="2:23" s="220" customFormat="1">
      <c r="B86" s="248"/>
      <c r="D86" s="166" t="s">
        <v>75</v>
      </c>
      <c r="E86" s="71"/>
      <c r="F86" s="171"/>
      <c r="G86" s="167">
        <f>'6) Year 1 Budget &amp; Assumptions'!G85</f>
        <v>0</v>
      </c>
      <c r="H86" s="285"/>
      <c r="I86" s="253">
        <v>0</v>
      </c>
      <c r="J86" s="253">
        <v>0</v>
      </c>
      <c r="K86" s="253">
        <v>0</v>
      </c>
      <c r="L86" s="253">
        <v>0</v>
      </c>
      <c r="M86" s="253">
        <v>0</v>
      </c>
      <c r="N86" s="253">
        <v>0</v>
      </c>
      <c r="O86" s="253">
        <v>0</v>
      </c>
      <c r="P86" s="253">
        <v>0</v>
      </c>
      <c r="Q86" s="253">
        <v>0</v>
      </c>
      <c r="R86" s="253">
        <v>0</v>
      </c>
      <c r="S86" s="253">
        <v>0</v>
      </c>
      <c r="T86" s="253">
        <v>0</v>
      </c>
      <c r="U86" s="254">
        <f t="shared" si="15"/>
        <v>0</v>
      </c>
      <c r="V86" s="255"/>
      <c r="W86" s="1" t="str">
        <f>IF(AND('6) Year 1 Budget &amp; Assumptions'!N85=U86,'8) 5 YR Budget &amp; Cash Flow Adj'!I85=U86),"OK",IF(U86='8) 5 YR Budget &amp; Cash Flow Adj'!I85,"Tab 7 is Different by "&amp;TEXT(ABS(U86-'6) Year 1 Budget &amp; Assumptions'!N85),"#,###.00"),IF('6) Year 1 Budget &amp; Assumptions'!N85='8) 5 YR Budget &amp; Cash Flow Adj'!I85,"Tab 8 is Different by "&amp;TEXT(ABS('8) 5 YR Budget &amp; Cash Flow Adj'!I85-U86),"#,###.00"),"Tab 9 is Different by "&amp;TEXT(ABS(U86-'8) 5 YR Budget &amp; Cash Flow Adj'!I85),"#,###.00"))))</f>
        <v>OK</v>
      </c>
    </row>
    <row r="87" spans="2:23" s="220" customFormat="1" ht="18">
      <c r="B87" s="248"/>
      <c r="D87" s="169" t="s">
        <v>30</v>
      </c>
      <c r="E87" s="71"/>
      <c r="F87" s="282"/>
      <c r="G87" s="168">
        <f>'6) Year 1 Budget &amp; Assumptions'!G86</f>
        <v>0</v>
      </c>
      <c r="H87" s="285"/>
      <c r="I87" s="263">
        <v>0</v>
      </c>
      <c r="J87" s="263">
        <v>0</v>
      </c>
      <c r="K87" s="263">
        <v>0</v>
      </c>
      <c r="L87" s="263">
        <v>0</v>
      </c>
      <c r="M87" s="263">
        <v>0</v>
      </c>
      <c r="N87" s="263">
        <v>0</v>
      </c>
      <c r="O87" s="263">
        <v>0</v>
      </c>
      <c r="P87" s="263">
        <v>0</v>
      </c>
      <c r="Q87" s="263">
        <v>0</v>
      </c>
      <c r="R87" s="263">
        <v>0</v>
      </c>
      <c r="S87" s="263">
        <v>0</v>
      </c>
      <c r="T87" s="263">
        <v>0</v>
      </c>
      <c r="U87" s="264">
        <f t="shared" si="15"/>
        <v>0</v>
      </c>
      <c r="V87" s="255"/>
      <c r="W87" s="1" t="str">
        <f>IF(AND('6) Year 1 Budget &amp; Assumptions'!N86=U87,'8) 5 YR Budget &amp; Cash Flow Adj'!I86=U87),"OK",IF(U87='8) 5 YR Budget &amp; Cash Flow Adj'!I86,"Tab 7 is Different by "&amp;TEXT(ABS(U87-'6) Year 1 Budget &amp; Assumptions'!N86),"#,###.00"),IF('6) Year 1 Budget &amp; Assumptions'!N86='8) 5 YR Budget &amp; Cash Flow Adj'!I86,"Tab 8 is Different by "&amp;TEXT(ABS('8) 5 YR Budget &amp; Cash Flow Adj'!I86-U87),"#,###.00"),"Tab 9 is Different by "&amp;TEXT(ABS(U87-'8) 5 YR Budget &amp; Cash Flow Adj'!I86),"#,###.00"))))</f>
        <v>OK</v>
      </c>
    </row>
    <row r="88" spans="2:23" s="220" customFormat="1">
      <c r="B88" s="248"/>
      <c r="C88" s="169" t="s">
        <v>80</v>
      </c>
      <c r="E88" s="71"/>
      <c r="F88" s="171"/>
      <c r="G88" s="167">
        <f>SUM(G80:G87)</f>
        <v>0</v>
      </c>
      <c r="H88" s="285"/>
      <c r="I88" s="283">
        <f>SUM(I80:I87)</f>
        <v>0</v>
      </c>
      <c r="J88" s="283">
        <f t="shared" ref="J88:T88" si="16">SUM(J80:J87)</f>
        <v>0</v>
      </c>
      <c r="K88" s="283">
        <f t="shared" si="16"/>
        <v>0</v>
      </c>
      <c r="L88" s="283">
        <f t="shared" si="16"/>
        <v>0</v>
      </c>
      <c r="M88" s="283">
        <f t="shared" si="16"/>
        <v>0</v>
      </c>
      <c r="N88" s="283">
        <f t="shared" si="16"/>
        <v>0</v>
      </c>
      <c r="O88" s="283">
        <f t="shared" si="16"/>
        <v>0</v>
      </c>
      <c r="P88" s="283">
        <f t="shared" si="16"/>
        <v>0</v>
      </c>
      <c r="Q88" s="283">
        <f t="shared" si="16"/>
        <v>0</v>
      </c>
      <c r="R88" s="283">
        <f t="shared" si="16"/>
        <v>0</v>
      </c>
      <c r="S88" s="283">
        <f t="shared" si="16"/>
        <v>0</v>
      </c>
      <c r="T88" s="283">
        <f t="shared" si="16"/>
        <v>0</v>
      </c>
      <c r="U88" s="284">
        <f>SUM(U80:U87)</f>
        <v>0</v>
      </c>
      <c r="V88" s="255"/>
      <c r="W88" s="1" t="str">
        <f>IF(AND('6) Year 1 Budget &amp; Assumptions'!N87=U88,'8) 5 YR Budget &amp; Cash Flow Adj'!I87=U88),"OK",IF(U88='8) 5 YR Budget &amp; Cash Flow Adj'!I87,"Tab 7 is Different by "&amp;TEXT(ABS(U88-'6) Year 1 Budget &amp; Assumptions'!N87),"#,###.00"),IF('6) Year 1 Budget &amp; Assumptions'!N87='8) 5 YR Budget &amp; Cash Flow Adj'!I87,"Tab 8 is Different by "&amp;TEXT(ABS('8) 5 YR Budget &amp; Cash Flow Adj'!I87-U88),"#,###.00"),"Tab 9 is Different by "&amp;TEXT(ABS(U88-'8) 5 YR Budget &amp; Cash Flow Adj'!I87),"#,###.00"))))</f>
        <v>OK</v>
      </c>
    </row>
    <row r="89" spans="2:23" s="220" customFormat="1" ht="7.5" customHeight="1">
      <c r="B89" s="248"/>
      <c r="D89" s="71"/>
      <c r="E89" s="71"/>
      <c r="F89" s="171"/>
      <c r="G89" s="171"/>
      <c r="H89" s="247"/>
      <c r="I89" s="247"/>
      <c r="J89" s="247"/>
      <c r="K89" s="247"/>
      <c r="L89" s="247"/>
      <c r="M89" s="247"/>
      <c r="N89" s="247"/>
      <c r="O89" s="247"/>
      <c r="P89" s="247"/>
      <c r="Q89" s="247"/>
      <c r="R89" s="247"/>
      <c r="S89" s="247"/>
      <c r="T89" s="247"/>
      <c r="U89" s="280"/>
      <c r="V89" s="255"/>
      <c r="W89" s="1"/>
    </row>
    <row r="90" spans="2:23" s="220" customFormat="1">
      <c r="B90" s="248"/>
      <c r="C90" s="281" t="s">
        <v>81</v>
      </c>
      <c r="D90" s="134"/>
      <c r="F90" s="174"/>
      <c r="G90" s="174"/>
      <c r="H90" s="247"/>
      <c r="I90" s="247"/>
      <c r="J90" s="247"/>
      <c r="K90" s="247"/>
      <c r="L90" s="247"/>
      <c r="M90" s="247"/>
      <c r="N90" s="247"/>
      <c r="O90" s="247"/>
      <c r="P90" s="247"/>
      <c r="Q90" s="247"/>
      <c r="R90" s="247"/>
      <c r="S90" s="247"/>
      <c r="T90" s="247"/>
      <c r="U90" s="280"/>
      <c r="V90" s="255"/>
      <c r="W90" s="1"/>
    </row>
    <row r="91" spans="2:23" s="220" customFormat="1">
      <c r="B91" s="248"/>
      <c r="D91" s="166" t="s">
        <v>108</v>
      </c>
      <c r="E91" s="71"/>
      <c r="F91" s="171"/>
      <c r="G91" s="167">
        <f>'6) Year 1 Budget &amp; Assumptions'!G90</f>
        <v>0</v>
      </c>
      <c r="H91" s="252"/>
      <c r="I91" s="253">
        <v>0</v>
      </c>
      <c r="J91" s="253">
        <v>0</v>
      </c>
      <c r="K91" s="253">
        <v>0</v>
      </c>
      <c r="L91" s="253">
        <v>0</v>
      </c>
      <c r="M91" s="253">
        <v>0</v>
      </c>
      <c r="N91" s="253">
        <v>0</v>
      </c>
      <c r="O91" s="253">
        <v>0</v>
      </c>
      <c r="P91" s="253">
        <v>0</v>
      </c>
      <c r="Q91" s="253">
        <v>0</v>
      </c>
      <c r="R91" s="253">
        <v>0</v>
      </c>
      <c r="S91" s="253">
        <v>0</v>
      </c>
      <c r="T91" s="253">
        <v>0</v>
      </c>
      <c r="U91" s="254">
        <f>SUM(I91:T91)</f>
        <v>0</v>
      </c>
      <c r="V91" s="255"/>
      <c r="W91" s="1" t="str">
        <f>IF(AND('6) Year 1 Budget &amp; Assumptions'!N90=U91,'8) 5 YR Budget &amp; Cash Flow Adj'!I90=U91),"OK",IF(U91='8) 5 YR Budget &amp; Cash Flow Adj'!I90,"Tab 7 is Different by "&amp;TEXT(ABS(U91-'6) Year 1 Budget &amp; Assumptions'!N90),"#,###.00"),IF('6) Year 1 Budget &amp; Assumptions'!N90='8) 5 YR Budget &amp; Cash Flow Adj'!I90,"Tab 8 is Different by "&amp;TEXT(ABS('8) 5 YR Budget &amp; Cash Flow Adj'!I90-U91),"#,###.00"),"Tab 9 is Different by "&amp;TEXT(ABS(U91-'8) 5 YR Budget &amp; Cash Flow Adj'!I90),"#,###.00"))))</f>
        <v>OK</v>
      </c>
    </row>
    <row r="92" spans="2:23" s="220" customFormat="1">
      <c r="B92" s="248"/>
      <c r="D92" s="166" t="s">
        <v>109</v>
      </c>
      <c r="E92" s="71"/>
      <c r="F92" s="171"/>
      <c r="G92" s="167">
        <f>'6) Year 1 Budget &amp; Assumptions'!G91</f>
        <v>0</v>
      </c>
      <c r="H92" s="252"/>
      <c r="I92" s="253">
        <v>0</v>
      </c>
      <c r="J92" s="253">
        <v>0</v>
      </c>
      <c r="K92" s="253">
        <v>0</v>
      </c>
      <c r="L92" s="253">
        <v>0</v>
      </c>
      <c r="M92" s="253">
        <v>0</v>
      </c>
      <c r="N92" s="253">
        <v>0</v>
      </c>
      <c r="O92" s="253">
        <v>0</v>
      </c>
      <c r="P92" s="253">
        <v>0</v>
      </c>
      <c r="Q92" s="253">
        <v>0</v>
      </c>
      <c r="R92" s="253">
        <v>0</v>
      </c>
      <c r="S92" s="253">
        <v>0</v>
      </c>
      <c r="T92" s="253">
        <v>0</v>
      </c>
      <c r="U92" s="254">
        <f>SUM(I92:T92)</f>
        <v>0</v>
      </c>
      <c r="V92" s="255"/>
      <c r="W92" s="1" t="str">
        <f>IF(AND('6) Year 1 Budget &amp; Assumptions'!N91=U92,'8) 5 YR Budget &amp; Cash Flow Adj'!I91=U92),"OK",IF(U92='8) 5 YR Budget &amp; Cash Flow Adj'!I91,"Tab 7 is Different by "&amp;TEXT(ABS(U92-'6) Year 1 Budget &amp; Assumptions'!N91),"#,###.00"),IF('6) Year 1 Budget &amp; Assumptions'!N91='8) 5 YR Budget &amp; Cash Flow Adj'!I91,"Tab 8 is Different by "&amp;TEXT(ABS('8) 5 YR Budget &amp; Cash Flow Adj'!I91-U92),"#,###.00"),"Tab 9 is Different by "&amp;TEXT(ABS(U92-'8) 5 YR Budget &amp; Cash Flow Adj'!I91),"#,###.00"))))</f>
        <v>OK</v>
      </c>
    </row>
    <row r="93" spans="2:23" s="220" customFormat="1">
      <c r="B93" s="248"/>
      <c r="D93" s="166" t="s">
        <v>110</v>
      </c>
      <c r="E93" s="71"/>
      <c r="F93" s="171"/>
      <c r="G93" s="167">
        <f>'6) Year 1 Budget &amp; Assumptions'!G92</f>
        <v>0</v>
      </c>
      <c r="H93" s="252"/>
      <c r="I93" s="253">
        <v>0</v>
      </c>
      <c r="J93" s="253">
        <v>0</v>
      </c>
      <c r="K93" s="253">
        <v>0</v>
      </c>
      <c r="L93" s="253">
        <v>0</v>
      </c>
      <c r="M93" s="253">
        <v>0</v>
      </c>
      <c r="N93" s="253">
        <v>0</v>
      </c>
      <c r="O93" s="253">
        <v>0</v>
      </c>
      <c r="P93" s="253">
        <v>0</v>
      </c>
      <c r="Q93" s="253">
        <v>0</v>
      </c>
      <c r="R93" s="253">
        <v>0</v>
      </c>
      <c r="S93" s="253">
        <v>0</v>
      </c>
      <c r="T93" s="253">
        <v>0</v>
      </c>
      <c r="U93" s="254">
        <f>SUM(I93:T93)</f>
        <v>0</v>
      </c>
      <c r="V93" s="255"/>
      <c r="W93" s="1" t="str">
        <f>IF(AND('6) Year 1 Budget &amp; Assumptions'!N92=U93,'8) 5 YR Budget &amp; Cash Flow Adj'!I92=U93),"OK",IF(U93='8) 5 YR Budget &amp; Cash Flow Adj'!I92,"Tab 7 is Different by "&amp;TEXT(ABS(U93-'6) Year 1 Budget &amp; Assumptions'!N92),"#,###.00"),IF('6) Year 1 Budget &amp; Assumptions'!N92='8) 5 YR Budget &amp; Cash Flow Adj'!I92,"Tab 8 is Different by "&amp;TEXT(ABS('8) 5 YR Budget &amp; Cash Flow Adj'!I92-U93),"#,###.00"),"Tab 9 is Different by "&amp;TEXT(ABS(U93-'8) 5 YR Budget &amp; Cash Flow Adj'!I92),"#,###.00"))))</f>
        <v>OK</v>
      </c>
    </row>
    <row r="94" spans="2:23" s="220" customFormat="1">
      <c r="B94" s="248"/>
      <c r="D94" s="166" t="s">
        <v>7</v>
      </c>
      <c r="E94" s="71"/>
      <c r="F94" s="171"/>
      <c r="G94" s="167">
        <f>'6) Year 1 Budget &amp; Assumptions'!G93</f>
        <v>0</v>
      </c>
      <c r="H94" s="252"/>
      <c r="I94" s="253">
        <v>0</v>
      </c>
      <c r="J94" s="253">
        <v>0</v>
      </c>
      <c r="K94" s="253">
        <v>0</v>
      </c>
      <c r="L94" s="253">
        <v>0</v>
      </c>
      <c r="M94" s="253">
        <v>0</v>
      </c>
      <c r="N94" s="253">
        <v>0</v>
      </c>
      <c r="O94" s="253">
        <v>0</v>
      </c>
      <c r="P94" s="253">
        <v>0</v>
      </c>
      <c r="Q94" s="253">
        <v>0</v>
      </c>
      <c r="R94" s="253">
        <v>0</v>
      </c>
      <c r="S94" s="253">
        <v>0</v>
      </c>
      <c r="T94" s="253">
        <v>0</v>
      </c>
      <c r="U94" s="254">
        <f>SUM(I94:T94)</f>
        <v>0</v>
      </c>
      <c r="V94" s="255"/>
      <c r="W94" s="1" t="str">
        <f>IF(AND('6) Year 1 Budget &amp; Assumptions'!N93=U94,'8) 5 YR Budget &amp; Cash Flow Adj'!I93=U94),"OK",IF(U94='8) 5 YR Budget &amp; Cash Flow Adj'!I93,"Tab 7 is Different by "&amp;TEXT(ABS(U94-'6) Year 1 Budget &amp; Assumptions'!N93),"#,###.00"),IF('6) Year 1 Budget &amp; Assumptions'!N93='8) 5 YR Budget &amp; Cash Flow Adj'!I93,"Tab 8 is Different by "&amp;TEXT(ABS('8) 5 YR Budget &amp; Cash Flow Adj'!I93-U94),"#,###.00"),"Tab 9 is Different by "&amp;TEXT(ABS(U94-'8) 5 YR Budget &amp; Cash Flow Adj'!I93),"#,###.00"))))</f>
        <v>OK</v>
      </c>
    </row>
    <row r="95" spans="2:23" s="220" customFormat="1" ht="18">
      <c r="B95" s="248"/>
      <c r="D95" s="166" t="s">
        <v>30</v>
      </c>
      <c r="E95" s="71"/>
      <c r="F95" s="282"/>
      <c r="G95" s="168">
        <f>'6) Year 1 Budget &amp; Assumptions'!G94</f>
        <v>0</v>
      </c>
      <c r="H95" s="252"/>
      <c r="I95" s="263">
        <v>0</v>
      </c>
      <c r="J95" s="263">
        <v>0</v>
      </c>
      <c r="K95" s="263">
        <v>0</v>
      </c>
      <c r="L95" s="263">
        <v>0</v>
      </c>
      <c r="M95" s="263">
        <v>0</v>
      </c>
      <c r="N95" s="263">
        <v>0</v>
      </c>
      <c r="O95" s="263">
        <v>0</v>
      </c>
      <c r="P95" s="263">
        <v>0</v>
      </c>
      <c r="Q95" s="263">
        <v>0</v>
      </c>
      <c r="R95" s="263">
        <v>0</v>
      </c>
      <c r="S95" s="263">
        <v>0</v>
      </c>
      <c r="T95" s="263">
        <v>0</v>
      </c>
      <c r="U95" s="264">
        <f>SUM(I95:T95)</f>
        <v>0</v>
      </c>
      <c r="V95" s="255"/>
      <c r="W95" s="1" t="str">
        <f>IF(AND('6) Year 1 Budget &amp; Assumptions'!N94=U95,'8) 5 YR Budget &amp; Cash Flow Adj'!I94=U95),"OK",IF(U95='8) 5 YR Budget &amp; Cash Flow Adj'!I94,"Tab 7 is Different by "&amp;TEXT(ABS(U95-'6) Year 1 Budget &amp; Assumptions'!N94),"#,###.00"),IF('6) Year 1 Budget &amp; Assumptions'!N94='8) 5 YR Budget &amp; Cash Flow Adj'!I94,"Tab 8 is Different by "&amp;TEXT(ABS('8) 5 YR Budget &amp; Cash Flow Adj'!I94-U95),"#,###.00"),"Tab 9 is Different by "&amp;TEXT(ABS(U95-'8) 5 YR Budget &amp; Cash Flow Adj'!I94),"#,###.00"))))</f>
        <v>OK</v>
      </c>
    </row>
    <row r="96" spans="2:23" s="220" customFormat="1">
      <c r="B96" s="248"/>
      <c r="C96" s="169" t="s">
        <v>82</v>
      </c>
      <c r="E96" s="71"/>
      <c r="F96" s="171"/>
      <c r="G96" s="167">
        <f>SUM(G91:G95)</f>
        <v>0</v>
      </c>
      <c r="H96" s="252"/>
      <c r="I96" s="283">
        <f>SUM(I91:I95)</f>
        <v>0</v>
      </c>
      <c r="J96" s="283">
        <f t="shared" ref="J96:T96" si="17">SUM(J91:J95)</f>
        <v>0</v>
      </c>
      <c r="K96" s="283">
        <f t="shared" si="17"/>
        <v>0</v>
      </c>
      <c r="L96" s="283">
        <f t="shared" si="17"/>
        <v>0</v>
      </c>
      <c r="M96" s="283">
        <f t="shared" si="17"/>
        <v>0</v>
      </c>
      <c r="N96" s="283">
        <f t="shared" si="17"/>
        <v>0</v>
      </c>
      <c r="O96" s="283">
        <f t="shared" si="17"/>
        <v>0</v>
      </c>
      <c r="P96" s="283">
        <f t="shared" si="17"/>
        <v>0</v>
      </c>
      <c r="Q96" s="283">
        <f t="shared" si="17"/>
        <v>0</v>
      </c>
      <c r="R96" s="283">
        <f t="shared" si="17"/>
        <v>0</v>
      </c>
      <c r="S96" s="283">
        <f t="shared" si="17"/>
        <v>0</v>
      </c>
      <c r="T96" s="283">
        <f t="shared" si="17"/>
        <v>0</v>
      </c>
      <c r="U96" s="284">
        <f>SUM(U91:U95)</f>
        <v>0</v>
      </c>
      <c r="V96" s="255"/>
      <c r="W96" s="1" t="str">
        <f>IF(AND('6) Year 1 Budget &amp; Assumptions'!N95=U96,'8) 5 YR Budget &amp; Cash Flow Adj'!I95=U96),"OK",IF(U96='8) 5 YR Budget &amp; Cash Flow Adj'!I95,"Tab 7 is Different by "&amp;TEXT(ABS(U96-'6) Year 1 Budget &amp; Assumptions'!N95),"#,###.00"),IF('6) Year 1 Budget &amp; Assumptions'!N95='8) 5 YR Budget &amp; Cash Flow Adj'!I95,"Tab 8 is Different by "&amp;TEXT(ABS('8) 5 YR Budget &amp; Cash Flow Adj'!I95-U96),"#,###.00"),"Tab 9 is Different by "&amp;TEXT(ABS(U96-'8) 5 YR Budget &amp; Cash Flow Adj'!I95),"#,###.00"))))</f>
        <v>OK</v>
      </c>
    </row>
    <row r="97" spans="2:23" s="220" customFormat="1" ht="7.5" customHeight="1">
      <c r="B97" s="248"/>
      <c r="D97" s="71"/>
      <c r="E97" s="71"/>
      <c r="F97" s="171"/>
      <c r="G97" s="171"/>
      <c r="H97" s="247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6"/>
      <c r="V97" s="255"/>
      <c r="W97" s="1"/>
    </row>
    <row r="98" spans="2:23" s="220" customFormat="1">
      <c r="B98" s="248"/>
      <c r="C98" s="175" t="s">
        <v>83</v>
      </c>
      <c r="D98" s="134"/>
      <c r="E98" s="134"/>
      <c r="F98" s="247"/>
      <c r="G98" s="176">
        <f>G77+G88+G96</f>
        <v>0</v>
      </c>
      <c r="H98" s="252"/>
      <c r="I98" s="257">
        <f>I77+I88+I96</f>
        <v>0</v>
      </c>
      <c r="J98" s="257">
        <f t="shared" ref="J98:T98" si="18">J77+J88+J96</f>
        <v>0</v>
      </c>
      <c r="K98" s="257">
        <f t="shared" si="18"/>
        <v>0</v>
      </c>
      <c r="L98" s="257">
        <f t="shared" si="18"/>
        <v>0</v>
      </c>
      <c r="M98" s="257">
        <f t="shared" si="18"/>
        <v>0</v>
      </c>
      <c r="N98" s="257">
        <f t="shared" si="18"/>
        <v>0</v>
      </c>
      <c r="O98" s="257">
        <f t="shared" si="18"/>
        <v>0</v>
      </c>
      <c r="P98" s="257">
        <f t="shared" si="18"/>
        <v>0</v>
      </c>
      <c r="Q98" s="257">
        <f t="shared" si="18"/>
        <v>0</v>
      </c>
      <c r="R98" s="257">
        <f t="shared" si="18"/>
        <v>0</v>
      </c>
      <c r="S98" s="257">
        <f t="shared" si="18"/>
        <v>0</v>
      </c>
      <c r="T98" s="257">
        <f t="shared" si="18"/>
        <v>0</v>
      </c>
      <c r="U98" s="258">
        <f>U77+U88+U96</f>
        <v>0</v>
      </c>
      <c r="V98" s="255"/>
      <c r="W98" s="1" t="str">
        <f>IF(AND('6) Year 1 Budget &amp; Assumptions'!N97=U98,'8) 5 YR Budget &amp; Cash Flow Adj'!I97=U98),"OK",IF(U98='8) 5 YR Budget &amp; Cash Flow Adj'!I97,"Tab 7 is Different by "&amp;TEXT(ABS(U98-'6) Year 1 Budget &amp; Assumptions'!N97),"#,###.00"),IF('6) Year 1 Budget &amp; Assumptions'!N97='8) 5 YR Budget &amp; Cash Flow Adj'!I97,"Tab 8 is Different by "&amp;TEXT(ABS('8) 5 YR Budget &amp; Cash Flow Adj'!I97-U98),"#,###.00"),"Tab 9 is Different by "&amp;TEXT(ABS(U98-'8) 5 YR Budget &amp; Cash Flow Adj'!I97),"#,###.00"))))</f>
        <v>OK</v>
      </c>
    </row>
    <row r="99" spans="2:23" s="220" customFormat="1" ht="7.5" customHeight="1">
      <c r="B99" s="248"/>
      <c r="D99" s="71"/>
      <c r="E99" s="71"/>
      <c r="F99" s="171"/>
      <c r="G99" s="171"/>
      <c r="H99" s="247"/>
      <c r="I99" s="265"/>
      <c r="J99" s="265"/>
      <c r="K99" s="265"/>
      <c r="L99" s="265"/>
      <c r="M99" s="265"/>
      <c r="N99" s="265"/>
      <c r="O99" s="265"/>
      <c r="P99" s="265"/>
      <c r="Q99" s="265"/>
      <c r="R99" s="265"/>
      <c r="S99" s="265"/>
      <c r="T99" s="265"/>
      <c r="U99" s="266"/>
      <c r="V99" s="255"/>
      <c r="W99" s="1"/>
    </row>
    <row r="100" spans="2:23" s="220" customFormat="1">
      <c r="B100" s="248"/>
      <c r="C100" s="281" t="s">
        <v>84</v>
      </c>
      <c r="D100" s="134"/>
      <c r="E100" s="134"/>
      <c r="F100" s="174"/>
      <c r="G100" s="174"/>
      <c r="H100" s="247"/>
      <c r="I100" s="250"/>
      <c r="J100" s="250"/>
      <c r="K100" s="250"/>
      <c r="L100" s="250"/>
      <c r="M100" s="250"/>
      <c r="N100" s="250"/>
      <c r="O100" s="250"/>
      <c r="P100" s="250"/>
      <c r="Q100" s="250"/>
      <c r="R100" s="250"/>
      <c r="S100" s="250"/>
      <c r="T100" s="250"/>
      <c r="U100" s="280"/>
      <c r="V100" s="255"/>
      <c r="W100" s="1"/>
    </row>
    <row r="101" spans="2:23" s="220" customFormat="1">
      <c r="B101" s="248"/>
      <c r="D101" s="166" t="s">
        <v>14</v>
      </c>
      <c r="E101" s="134"/>
      <c r="F101" s="174"/>
      <c r="G101" s="174"/>
      <c r="H101" s="252"/>
      <c r="I101" s="253">
        <v>0</v>
      </c>
      <c r="J101" s="253">
        <v>0</v>
      </c>
      <c r="K101" s="253">
        <v>0</v>
      </c>
      <c r="L101" s="253">
        <v>0</v>
      </c>
      <c r="M101" s="253">
        <v>0</v>
      </c>
      <c r="N101" s="253">
        <v>0</v>
      </c>
      <c r="O101" s="253">
        <v>0</v>
      </c>
      <c r="P101" s="253">
        <v>0</v>
      </c>
      <c r="Q101" s="253">
        <v>0</v>
      </c>
      <c r="R101" s="253">
        <v>0</v>
      </c>
      <c r="S101" s="253">
        <v>0</v>
      </c>
      <c r="T101" s="253">
        <v>0</v>
      </c>
      <c r="U101" s="254">
        <f>SUM(I101:T101)</f>
        <v>0</v>
      </c>
      <c r="V101" s="255"/>
      <c r="W101" s="1" t="str">
        <f>IF(AND('6) Year 1 Budget &amp; Assumptions'!N100=U101,'8) 5 YR Budget &amp; Cash Flow Adj'!I100=U101),"OK",IF(U101='8) 5 YR Budget &amp; Cash Flow Adj'!I100,"Tab 7 is Different by "&amp;TEXT(ABS(U101-'6) Year 1 Budget &amp; Assumptions'!N100),"#,###.00"),IF('6) Year 1 Budget &amp; Assumptions'!N100='8) 5 YR Budget &amp; Cash Flow Adj'!I100,"Tab 8 is Different by "&amp;TEXT(ABS('8) 5 YR Budget &amp; Cash Flow Adj'!I100-U101),"#,###.00"),"Tab 9 is Different by "&amp;TEXT(ABS(U101-'8) 5 YR Budget &amp; Cash Flow Adj'!I100),"#,###.00"))))</f>
        <v>OK</v>
      </c>
    </row>
    <row r="102" spans="2:23" s="220" customFormat="1">
      <c r="B102" s="248"/>
      <c r="D102" s="71" t="s">
        <v>71</v>
      </c>
      <c r="E102" s="134"/>
      <c r="F102" s="174"/>
      <c r="G102" s="174"/>
      <c r="H102" s="252"/>
      <c r="I102" s="253">
        <v>0</v>
      </c>
      <c r="J102" s="253">
        <v>0</v>
      </c>
      <c r="K102" s="253">
        <v>0</v>
      </c>
      <c r="L102" s="253">
        <v>0</v>
      </c>
      <c r="M102" s="253">
        <v>0</v>
      </c>
      <c r="N102" s="253">
        <v>0</v>
      </c>
      <c r="O102" s="253">
        <v>0</v>
      </c>
      <c r="P102" s="253">
        <v>0</v>
      </c>
      <c r="Q102" s="253">
        <v>0</v>
      </c>
      <c r="R102" s="253">
        <v>0</v>
      </c>
      <c r="S102" s="253">
        <v>0</v>
      </c>
      <c r="T102" s="253">
        <v>0</v>
      </c>
      <c r="U102" s="254">
        <f>SUM(I102:T102)</f>
        <v>0</v>
      </c>
      <c r="V102" s="255"/>
      <c r="W102" s="1" t="str">
        <f>IF(AND('6) Year 1 Budget &amp; Assumptions'!N101=U102,'8) 5 YR Budget &amp; Cash Flow Adj'!I101=U102),"OK",IF(U102='8) 5 YR Budget &amp; Cash Flow Adj'!I101,"Tab 7 is Different by "&amp;TEXT(ABS(U102-'6) Year 1 Budget &amp; Assumptions'!N101),"#,###.00"),IF('6) Year 1 Budget &amp; Assumptions'!N101='8) 5 YR Budget &amp; Cash Flow Adj'!I101,"Tab 8 is Different by "&amp;TEXT(ABS('8) 5 YR Budget &amp; Cash Flow Adj'!I101-U102),"#,###.00"),"Tab 9 is Different by "&amp;TEXT(ABS(U102-'8) 5 YR Budget &amp; Cash Flow Adj'!I101),"#,###.00"))))</f>
        <v>OK</v>
      </c>
    </row>
    <row r="103" spans="2:23" s="220" customFormat="1" ht="18">
      <c r="B103" s="248"/>
      <c r="D103" s="166" t="s">
        <v>60</v>
      </c>
      <c r="E103" s="134"/>
      <c r="F103" s="174"/>
      <c r="G103" s="174"/>
      <c r="H103" s="252"/>
      <c r="I103" s="263">
        <v>0</v>
      </c>
      <c r="J103" s="263">
        <v>0</v>
      </c>
      <c r="K103" s="263">
        <v>0</v>
      </c>
      <c r="L103" s="263">
        <v>0</v>
      </c>
      <c r="M103" s="263">
        <v>0</v>
      </c>
      <c r="N103" s="263">
        <v>0</v>
      </c>
      <c r="O103" s="263">
        <v>0</v>
      </c>
      <c r="P103" s="263">
        <v>0</v>
      </c>
      <c r="Q103" s="263">
        <v>0</v>
      </c>
      <c r="R103" s="263">
        <v>0</v>
      </c>
      <c r="S103" s="263">
        <v>0</v>
      </c>
      <c r="T103" s="263">
        <v>0</v>
      </c>
      <c r="U103" s="264">
        <f>SUM(I103:T103)</f>
        <v>0</v>
      </c>
      <c r="V103" s="255"/>
      <c r="W103" s="1" t="str">
        <f>IF(AND('6) Year 1 Budget &amp; Assumptions'!N102=U103,'8) 5 YR Budget &amp; Cash Flow Adj'!I102=U103),"OK",IF(U103='8) 5 YR Budget &amp; Cash Flow Adj'!I102,"Tab 7 is Different by "&amp;TEXT(ABS(U103-'6) Year 1 Budget &amp; Assumptions'!N102),"#,###.00"),IF('6) Year 1 Budget &amp; Assumptions'!N102='8) 5 YR Budget &amp; Cash Flow Adj'!I102,"Tab 8 is Different by "&amp;TEXT(ABS('8) 5 YR Budget &amp; Cash Flow Adj'!I102-U103),"#,###.00"),"Tab 9 is Different by "&amp;TEXT(ABS(U103-'8) 5 YR Budget &amp; Cash Flow Adj'!I102),"#,###.00"))))</f>
        <v>OK</v>
      </c>
    </row>
    <row r="104" spans="2:23" s="220" customFormat="1">
      <c r="B104" s="248"/>
      <c r="C104" s="169" t="s">
        <v>85</v>
      </c>
      <c r="D104" s="134"/>
      <c r="E104" s="134"/>
      <c r="F104" s="174"/>
      <c r="G104" s="174"/>
      <c r="H104" s="252"/>
      <c r="I104" s="257">
        <f>SUM(I100:I103)</f>
        <v>0</v>
      </c>
      <c r="J104" s="257">
        <f t="shared" ref="J104:U104" si="19">SUM(J100:J103)</f>
        <v>0</v>
      </c>
      <c r="K104" s="257">
        <f t="shared" si="19"/>
        <v>0</v>
      </c>
      <c r="L104" s="257">
        <f t="shared" si="19"/>
        <v>0</v>
      </c>
      <c r="M104" s="257">
        <f t="shared" si="19"/>
        <v>0</v>
      </c>
      <c r="N104" s="257">
        <f t="shared" si="19"/>
        <v>0</v>
      </c>
      <c r="O104" s="257">
        <f t="shared" si="19"/>
        <v>0</v>
      </c>
      <c r="P104" s="257">
        <f t="shared" si="19"/>
        <v>0</v>
      </c>
      <c r="Q104" s="257">
        <f t="shared" si="19"/>
        <v>0</v>
      </c>
      <c r="R104" s="257">
        <f t="shared" si="19"/>
        <v>0</v>
      </c>
      <c r="S104" s="257">
        <f t="shared" si="19"/>
        <v>0</v>
      </c>
      <c r="T104" s="257">
        <f t="shared" si="19"/>
        <v>0</v>
      </c>
      <c r="U104" s="258">
        <f t="shared" si="19"/>
        <v>0</v>
      </c>
      <c r="V104" s="255"/>
      <c r="W104" s="1" t="str">
        <f>IF(AND('6) Year 1 Budget &amp; Assumptions'!N103=U104,'8) 5 YR Budget &amp; Cash Flow Adj'!I103=U104),"OK",IF(U104='8) 5 YR Budget &amp; Cash Flow Adj'!I103,"Tab 7 is Different by "&amp;TEXT(ABS(U104-'6) Year 1 Budget &amp; Assumptions'!N103),"#,###.00"),IF('6) Year 1 Budget &amp; Assumptions'!N103='8) 5 YR Budget &amp; Cash Flow Adj'!I103,"Tab 8 is Different by "&amp;TEXT(ABS('8) 5 YR Budget &amp; Cash Flow Adj'!I103-U104),"#,###.00"),"Tab 9 is Different by "&amp;TEXT(ABS(U104-'8) 5 YR Budget &amp; Cash Flow Adj'!I103),"#,###.00"))))</f>
        <v>OK</v>
      </c>
    </row>
    <row r="105" spans="2:23" s="220" customFormat="1" ht="7.5" customHeight="1">
      <c r="B105" s="248"/>
      <c r="D105" s="71"/>
      <c r="E105" s="71"/>
      <c r="F105" s="171"/>
      <c r="G105" s="171"/>
      <c r="H105" s="247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6"/>
      <c r="V105" s="255"/>
      <c r="W105" s="1"/>
    </row>
    <row r="106" spans="2:23" s="220" customFormat="1">
      <c r="B106" s="248"/>
      <c r="C106" s="175" t="s">
        <v>86</v>
      </c>
      <c r="D106" s="134"/>
      <c r="E106" s="134"/>
      <c r="F106" s="247"/>
      <c r="G106" s="176">
        <f>G98</f>
        <v>0</v>
      </c>
      <c r="H106" s="252"/>
      <c r="I106" s="256">
        <f>I98+I104</f>
        <v>0</v>
      </c>
      <c r="J106" s="256">
        <f t="shared" ref="J106:U106" si="20">J98+J104</f>
        <v>0</v>
      </c>
      <c r="K106" s="256">
        <f t="shared" si="20"/>
        <v>0</v>
      </c>
      <c r="L106" s="256">
        <f t="shared" si="20"/>
        <v>0</v>
      </c>
      <c r="M106" s="256">
        <f t="shared" si="20"/>
        <v>0</v>
      </c>
      <c r="N106" s="256">
        <f t="shared" si="20"/>
        <v>0</v>
      </c>
      <c r="O106" s="256">
        <f t="shared" si="20"/>
        <v>0</v>
      </c>
      <c r="P106" s="256">
        <f t="shared" si="20"/>
        <v>0</v>
      </c>
      <c r="Q106" s="256">
        <f t="shared" si="20"/>
        <v>0</v>
      </c>
      <c r="R106" s="256">
        <f t="shared" si="20"/>
        <v>0</v>
      </c>
      <c r="S106" s="256">
        <f t="shared" si="20"/>
        <v>0</v>
      </c>
      <c r="T106" s="256">
        <f t="shared" si="20"/>
        <v>0</v>
      </c>
      <c r="U106" s="258">
        <f t="shared" si="20"/>
        <v>0</v>
      </c>
      <c r="V106" s="255"/>
      <c r="W106" s="1" t="str">
        <f>IF(AND('6) Year 1 Budget &amp; Assumptions'!N105=U106,'8) 5 YR Budget &amp; Cash Flow Adj'!I105=U106),"OK",IF(U106='8) 5 YR Budget &amp; Cash Flow Adj'!I105,"Tab 7 is Different by "&amp;TEXT(ABS(U106-'6) Year 1 Budget &amp; Assumptions'!N105),"#,###.00"),IF('6) Year 1 Budget &amp; Assumptions'!N105='8) 5 YR Budget &amp; Cash Flow Adj'!I105,"Tab 8 is Different by "&amp;TEXT(ABS('8) 5 YR Budget &amp; Cash Flow Adj'!I105-U106),"#,###.00"),"Tab 9 is Different by "&amp;TEXT(ABS(U106-'8) 5 YR Budget &amp; Cash Flow Adj'!I105),"#,###.00"))))</f>
        <v>OK</v>
      </c>
    </row>
    <row r="107" spans="2:23" s="220" customFormat="1" ht="7.5" customHeight="1">
      <c r="B107" s="248"/>
      <c r="E107" s="71"/>
      <c r="F107" s="171"/>
      <c r="G107" s="171"/>
      <c r="H107" s="247"/>
      <c r="I107" s="265"/>
      <c r="J107" s="265"/>
      <c r="K107" s="265"/>
      <c r="L107" s="265"/>
      <c r="M107" s="265"/>
      <c r="N107" s="265"/>
      <c r="O107" s="265"/>
      <c r="P107" s="265"/>
      <c r="Q107" s="265"/>
      <c r="R107" s="265"/>
      <c r="S107" s="265"/>
      <c r="T107" s="265"/>
      <c r="U107" s="266"/>
      <c r="V107" s="255"/>
      <c r="W107" s="1"/>
    </row>
    <row r="108" spans="2:23" s="220" customFormat="1" ht="12" customHeight="1">
      <c r="B108" s="248"/>
      <c r="C108" s="281" t="s">
        <v>87</v>
      </c>
      <c r="E108" s="71"/>
      <c r="F108" s="171"/>
      <c r="G108" s="171"/>
      <c r="H108" s="247"/>
      <c r="I108" s="247"/>
      <c r="J108" s="247"/>
      <c r="K108" s="247"/>
      <c r="L108" s="247"/>
      <c r="M108" s="247"/>
      <c r="N108" s="247"/>
      <c r="O108" s="247"/>
      <c r="P108" s="247"/>
      <c r="Q108" s="247"/>
      <c r="R108" s="247"/>
      <c r="S108" s="247"/>
      <c r="T108" s="247"/>
      <c r="U108" s="280"/>
      <c r="V108" s="255"/>
      <c r="W108" s="1"/>
    </row>
    <row r="109" spans="2:23" s="220" customFormat="1">
      <c r="B109" s="248"/>
      <c r="D109" s="134" t="s">
        <v>67</v>
      </c>
      <c r="E109" s="71"/>
      <c r="F109" s="171"/>
      <c r="G109" s="171"/>
      <c r="H109" s="252"/>
      <c r="I109" s="286">
        <v>0</v>
      </c>
      <c r="J109" s="286">
        <v>0</v>
      </c>
      <c r="K109" s="286">
        <v>0</v>
      </c>
      <c r="L109" s="286">
        <v>0</v>
      </c>
      <c r="M109" s="286">
        <v>0</v>
      </c>
      <c r="N109" s="286">
        <v>0</v>
      </c>
      <c r="O109" s="286">
        <v>0</v>
      </c>
      <c r="P109" s="286">
        <v>0</v>
      </c>
      <c r="Q109" s="286">
        <v>0</v>
      </c>
      <c r="R109" s="286">
        <v>0</v>
      </c>
      <c r="S109" s="286">
        <v>0</v>
      </c>
      <c r="T109" s="286">
        <v>0</v>
      </c>
      <c r="U109" s="254">
        <f t="shared" ref="U109:U117" si="21">SUM(I109:T109)</f>
        <v>0</v>
      </c>
      <c r="V109" s="255"/>
      <c r="W109" s="1" t="str">
        <f>IF(AND('6) Year 1 Budget &amp; Assumptions'!N108=U109,'8) 5 YR Budget &amp; Cash Flow Adj'!I108=U109),"OK",IF(U109='8) 5 YR Budget &amp; Cash Flow Adj'!I108,"Tab 7 is Different by "&amp;TEXT(ABS(U109-'6) Year 1 Budget &amp; Assumptions'!N108),"#,###.00"),IF('6) Year 1 Budget &amp; Assumptions'!N108='8) 5 YR Budget &amp; Cash Flow Adj'!I108,"Tab 8 is Different by "&amp;TEXT(ABS('8) 5 YR Budget &amp; Cash Flow Adj'!I108-U109),"#,###.00"),"Tab 9 is Different by "&amp;TEXT(ABS(U109-'8) 5 YR Budget &amp; Cash Flow Adj'!I108),"#,###.00"))))</f>
        <v>OK</v>
      </c>
    </row>
    <row r="110" spans="2:23" s="220" customFormat="1">
      <c r="B110" s="248"/>
      <c r="D110" s="166" t="s">
        <v>5</v>
      </c>
      <c r="E110" s="71"/>
      <c r="F110" s="171"/>
      <c r="G110" s="171"/>
      <c r="H110" s="252"/>
      <c r="I110" s="286">
        <v>0</v>
      </c>
      <c r="J110" s="286">
        <v>0</v>
      </c>
      <c r="K110" s="286">
        <v>0</v>
      </c>
      <c r="L110" s="286">
        <v>0</v>
      </c>
      <c r="M110" s="286">
        <v>0</v>
      </c>
      <c r="N110" s="286">
        <v>0</v>
      </c>
      <c r="O110" s="286">
        <v>0</v>
      </c>
      <c r="P110" s="286">
        <v>0</v>
      </c>
      <c r="Q110" s="286">
        <v>0</v>
      </c>
      <c r="R110" s="286">
        <v>0</v>
      </c>
      <c r="S110" s="286">
        <v>0</v>
      </c>
      <c r="T110" s="286">
        <v>0</v>
      </c>
      <c r="U110" s="254">
        <f t="shared" si="21"/>
        <v>0</v>
      </c>
      <c r="V110" s="255"/>
      <c r="W110" s="1" t="str">
        <f>IF(AND('6) Year 1 Budget &amp; Assumptions'!N109=U110,'8) 5 YR Budget &amp; Cash Flow Adj'!I109=U110),"OK",IF(U110='8) 5 YR Budget &amp; Cash Flow Adj'!I109,"Tab 7 is Different by "&amp;TEXT(ABS(U110-'6) Year 1 Budget &amp; Assumptions'!N109),"#,###.00"),IF('6) Year 1 Budget &amp; Assumptions'!N109='8) 5 YR Budget &amp; Cash Flow Adj'!I109,"Tab 8 is Different by "&amp;TEXT(ABS('8) 5 YR Budget &amp; Cash Flow Adj'!I109-U110),"#,###.00"),"Tab 9 is Different by "&amp;TEXT(ABS(U110-'8) 5 YR Budget &amp; Cash Flow Adj'!I109),"#,###.00"))))</f>
        <v>OK</v>
      </c>
    </row>
    <row r="111" spans="2:23" s="220" customFormat="1">
      <c r="B111" s="248"/>
      <c r="D111" s="166" t="s">
        <v>68</v>
      </c>
      <c r="E111" s="71"/>
      <c r="F111" s="171"/>
      <c r="G111" s="171"/>
      <c r="H111" s="252"/>
      <c r="I111" s="286">
        <v>0</v>
      </c>
      <c r="J111" s="286">
        <v>0</v>
      </c>
      <c r="K111" s="286">
        <v>0</v>
      </c>
      <c r="L111" s="286">
        <v>0</v>
      </c>
      <c r="M111" s="286">
        <v>0</v>
      </c>
      <c r="N111" s="286">
        <v>0</v>
      </c>
      <c r="O111" s="286">
        <v>0</v>
      </c>
      <c r="P111" s="286">
        <v>0</v>
      </c>
      <c r="Q111" s="286">
        <v>0</v>
      </c>
      <c r="R111" s="286">
        <v>0</v>
      </c>
      <c r="S111" s="286">
        <v>0</v>
      </c>
      <c r="T111" s="286">
        <v>0</v>
      </c>
      <c r="U111" s="254">
        <f t="shared" si="21"/>
        <v>0</v>
      </c>
      <c r="V111" s="255"/>
      <c r="W111" s="1" t="str">
        <f>IF(AND('6) Year 1 Budget &amp; Assumptions'!N110=U111,'8) 5 YR Budget &amp; Cash Flow Adj'!I110=U111),"OK",IF(U111='8) 5 YR Budget &amp; Cash Flow Adj'!I110,"Tab 7 is Different by "&amp;TEXT(ABS(U111-'6) Year 1 Budget &amp; Assumptions'!N110),"#,###.00"),IF('6) Year 1 Budget &amp; Assumptions'!N110='8) 5 YR Budget &amp; Cash Flow Adj'!I110,"Tab 8 is Different by "&amp;TEXT(ABS('8) 5 YR Budget &amp; Cash Flow Adj'!I110-U111),"#,###.00"),"Tab 9 is Different by "&amp;TEXT(ABS(U111-'8) 5 YR Budget &amp; Cash Flow Adj'!I110),"#,###.00"))))</f>
        <v>OK</v>
      </c>
    </row>
    <row r="112" spans="2:23" s="220" customFormat="1">
      <c r="B112" s="248"/>
      <c r="D112" s="166" t="s">
        <v>15</v>
      </c>
      <c r="E112" s="71"/>
      <c r="F112" s="171"/>
      <c r="G112" s="171"/>
      <c r="H112" s="252"/>
      <c r="I112" s="286">
        <v>0</v>
      </c>
      <c r="J112" s="286">
        <v>0</v>
      </c>
      <c r="K112" s="286">
        <v>0</v>
      </c>
      <c r="L112" s="286">
        <v>0</v>
      </c>
      <c r="M112" s="286">
        <v>0</v>
      </c>
      <c r="N112" s="286">
        <v>0</v>
      </c>
      <c r="O112" s="286">
        <v>0</v>
      </c>
      <c r="P112" s="286">
        <v>0</v>
      </c>
      <c r="Q112" s="286">
        <v>0</v>
      </c>
      <c r="R112" s="286">
        <v>0</v>
      </c>
      <c r="S112" s="286">
        <v>0</v>
      </c>
      <c r="T112" s="286">
        <v>0</v>
      </c>
      <c r="U112" s="254">
        <f t="shared" si="21"/>
        <v>0</v>
      </c>
      <c r="V112" s="255"/>
      <c r="W112" s="1" t="str">
        <f>IF(AND('6) Year 1 Budget &amp; Assumptions'!N111=U112,'8) 5 YR Budget &amp; Cash Flow Adj'!I111=U112),"OK",IF(U112='8) 5 YR Budget &amp; Cash Flow Adj'!I111,"Tab 7 is Different by "&amp;TEXT(ABS(U112-'6) Year 1 Budget &amp; Assumptions'!N111),"#,###.00"),IF('6) Year 1 Budget &amp; Assumptions'!N111='8) 5 YR Budget &amp; Cash Flow Adj'!I111,"Tab 8 is Different by "&amp;TEXT(ABS('8) 5 YR Budget &amp; Cash Flow Adj'!I111-U112),"#,###.00"),"Tab 9 is Different by "&amp;TEXT(ABS(U112-'8) 5 YR Budget &amp; Cash Flow Adj'!I111),"#,###.00"))))</f>
        <v>OK</v>
      </c>
    </row>
    <row r="113" spans="2:23" s="220" customFormat="1">
      <c r="B113" s="248"/>
      <c r="D113" s="166" t="s">
        <v>59</v>
      </c>
      <c r="E113" s="71"/>
      <c r="F113" s="171"/>
      <c r="G113" s="171"/>
      <c r="H113" s="252"/>
      <c r="I113" s="286">
        <v>0</v>
      </c>
      <c r="J113" s="286">
        <v>0</v>
      </c>
      <c r="K113" s="286">
        <v>0</v>
      </c>
      <c r="L113" s="286">
        <v>0</v>
      </c>
      <c r="M113" s="286">
        <v>0</v>
      </c>
      <c r="N113" s="286">
        <v>0</v>
      </c>
      <c r="O113" s="286">
        <v>0</v>
      </c>
      <c r="P113" s="286">
        <v>0</v>
      </c>
      <c r="Q113" s="286">
        <v>0</v>
      </c>
      <c r="R113" s="286">
        <v>0</v>
      </c>
      <c r="S113" s="286">
        <v>0</v>
      </c>
      <c r="T113" s="286">
        <v>0</v>
      </c>
      <c r="U113" s="254">
        <f t="shared" si="21"/>
        <v>0</v>
      </c>
      <c r="V113" s="255"/>
      <c r="W113" s="1" t="str">
        <f>IF(AND('6) Year 1 Budget &amp; Assumptions'!N112=U113,'8) 5 YR Budget &amp; Cash Flow Adj'!I112=U113),"OK",IF(U113='8) 5 YR Budget &amp; Cash Flow Adj'!I112,"Tab 7 is Different by "&amp;TEXT(ABS(U113-'6) Year 1 Budget &amp; Assumptions'!N112),"#,###.00"),IF('6) Year 1 Budget &amp; Assumptions'!N112='8) 5 YR Budget &amp; Cash Flow Adj'!I112,"Tab 8 is Different by "&amp;TEXT(ABS('8) 5 YR Budget &amp; Cash Flow Adj'!I112-U113),"#,###.00"),"Tab 9 is Different by "&amp;TEXT(ABS(U113-'8) 5 YR Budget &amp; Cash Flow Adj'!I112),"#,###.00"))))</f>
        <v>OK</v>
      </c>
    </row>
    <row r="114" spans="2:23" s="220" customFormat="1">
      <c r="B114" s="248"/>
      <c r="D114" s="166" t="s">
        <v>16</v>
      </c>
      <c r="E114" s="71"/>
      <c r="F114" s="171"/>
      <c r="G114" s="171"/>
      <c r="H114" s="252"/>
      <c r="I114" s="286">
        <v>0</v>
      </c>
      <c r="J114" s="286">
        <v>0</v>
      </c>
      <c r="K114" s="286">
        <v>0</v>
      </c>
      <c r="L114" s="286">
        <v>0</v>
      </c>
      <c r="M114" s="286">
        <v>0</v>
      </c>
      <c r="N114" s="286">
        <v>0</v>
      </c>
      <c r="O114" s="286">
        <v>0</v>
      </c>
      <c r="P114" s="286">
        <v>0</v>
      </c>
      <c r="Q114" s="286">
        <v>0</v>
      </c>
      <c r="R114" s="286">
        <v>0</v>
      </c>
      <c r="S114" s="286">
        <v>0</v>
      </c>
      <c r="T114" s="286">
        <v>0</v>
      </c>
      <c r="U114" s="254">
        <f t="shared" si="21"/>
        <v>0</v>
      </c>
      <c r="V114" s="255"/>
      <c r="W114" s="1" t="str">
        <f>IF(AND('6) Year 1 Budget &amp; Assumptions'!N113=U114,'8) 5 YR Budget &amp; Cash Flow Adj'!I113=U114),"OK",IF(U114='8) 5 YR Budget &amp; Cash Flow Adj'!I113,"Tab 7 is Different by "&amp;TEXT(ABS(U114-'6) Year 1 Budget &amp; Assumptions'!N113),"#,###.00"),IF('6) Year 1 Budget &amp; Assumptions'!N113='8) 5 YR Budget &amp; Cash Flow Adj'!I113,"Tab 8 is Different by "&amp;TEXT(ABS('8) 5 YR Budget &amp; Cash Flow Adj'!I113-U114),"#,###.00"),"Tab 9 is Different by "&amp;TEXT(ABS(U114-'8) 5 YR Budget &amp; Cash Flow Adj'!I113),"#,###.00"))))</f>
        <v>OK</v>
      </c>
    </row>
    <row r="115" spans="2:23" s="220" customFormat="1">
      <c r="B115" s="248"/>
      <c r="D115" s="166" t="s">
        <v>17</v>
      </c>
      <c r="E115" s="71"/>
      <c r="F115" s="171"/>
      <c r="G115" s="171"/>
      <c r="H115" s="252"/>
      <c r="I115" s="286">
        <v>0</v>
      </c>
      <c r="J115" s="286">
        <v>0</v>
      </c>
      <c r="K115" s="286">
        <v>0</v>
      </c>
      <c r="L115" s="286">
        <v>0</v>
      </c>
      <c r="M115" s="286">
        <v>0</v>
      </c>
      <c r="N115" s="286">
        <v>0</v>
      </c>
      <c r="O115" s="286">
        <v>0</v>
      </c>
      <c r="P115" s="286">
        <v>0</v>
      </c>
      <c r="Q115" s="286">
        <v>0</v>
      </c>
      <c r="R115" s="286">
        <v>0</v>
      </c>
      <c r="S115" s="286">
        <v>0</v>
      </c>
      <c r="T115" s="286">
        <v>0</v>
      </c>
      <c r="U115" s="254">
        <f t="shared" si="21"/>
        <v>0</v>
      </c>
      <c r="V115" s="255"/>
      <c r="W115" s="1" t="str">
        <f>IF(AND('6) Year 1 Budget &amp; Assumptions'!N114=U115,'8) 5 YR Budget &amp; Cash Flow Adj'!I114=U115),"OK",IF(U115='8) 5 YR Budget &amp; Cash Flow Adj'!I114,"Tab 7 is Different by "&amp;TEXT(ABS(U115-'6) Year 1 Budget &amp; Assumptions'!N114),"#,###.00"),IF('6) Year 1 Budget &amp; Assumptions'!N114='8) 5 YR Budget &amp; Cash Flow Adj'!I114,"Tab 8 is Different by "&amp;TEXT(ABS('8) 5 YR Budget &amp; Cash Flow Adj'!I114-U115),"#,###.00"),"Tab 9 is Different by "&amp;TEXT(ABS(U115-'8) 5 YR Budget &amp; Cash Flow Adj'!I114),"#,###.00"))))</f>
        <v>OK</v>
      </c>
    </row>
    <row r="116" spans="2:23" s="220" customFormat="1">
      <c r="B116" s="248"/>
      <c r="D116" s="166" t="s">
        <v>70</v>
      </c>
      <c r="E116" s="71"/>
      <c r="F116" s="171"/>
      <c r="G116" s="171"/>
      <c r="H116" s="252"/>
      <c r="I116" s="286">
        <v>0</v>
      </c>
      <c r="J116" s="286">
        <v>0</v>
      </c>
      <c r="K116" s="286">
        <v>0</v>
      </c>
      <c r="L116" s="286">
        <v>0</v>
      </c>
      <c r="M116" s="286">
        <v>0</v>
      </c>
      <c r="N116" s="286">
        <v>0</v>
      </c>
      <c r="O116" s="286">
        <v>0</v>
      </c>
      <c r="P116" s="286">
        <v>0</v>
      </c>
      <c r="Q116" s="286">
        <v>0</v>
      </c>
      <c r="R116" s="286">
        <v>0</v>
      </c>
      <c r="S116" s="286">
        <v>0</v>
      </c>
      <c r="T116" s="286">
        <v>0</v>
      </c>
      <c r="U116" s="254">
        <f t="shared" si="21"/>
        <v>0</v>
      </c>
      <c r="V116" s="255"/>
      <c r="W116" s="1" t="str">
        <f>IF(AND('6) Year 1 Budget &amp; Assumptions'!N115=U116,'8) 5 YR Budget &amp; Cash Flow Adj'!I115=U116),"OK",IF(U116='8) 5 YR Budget &amp; Cash Flow Adj'!I115,"Tab 7 is Different by "&amp;TEXT(ABS(U116-'6) Year 1 Budget &amp; Assumptions'!N115),"#,###.00"),IF('6) Year 1 Budget &amp; Assumptions'!N115='8) 5 YR Budget &amp; Cash Flow Adj'!I115,"Tab 8 is Different by "&amp;TEXT(ABS('8) 5 YR Budget &amp; Cash Flow Adj'!I115-U116),"#,###.00"),"Tab 9 is Different by "&amp;TEXT(ABS(U116-'8) 5 YR Budget &amp; Cash Flow Adj'!I115),"#,###.00"))))</f>
        <v>OK</v>
      </c>
    </row>
    <row r="117" spans="2:23" s="220" customFormat="1" ht="18">
      <c r="B117" s="248"/>
      <c r="D117" s="134" t="s">
        <v>69</v>
      </c>
      <c r="E117" s="71"/>
      <c r="F117" s="171"/>
      <c r="G117" s="171"/>
      <c r="H117" s="252"/>
      <c r="I117" s="263">
        <v>0</v>
      </c>
      <c r="J117" s="263">
        <v>0</v>
      </c>
      <c r="K117" s="263">
        <v>0</v>
      </c>
      <c r="L117" s="263">
        <v>0</v>
      </c>
      <c r="M117" s="263">
        <v>0</v>
      </c>
      <c r="N117" s="263">
        <v>0</v>
      </c>
      <c r="O117" s="263">
        <v>0</v>
      </c>
      <c r="P117" s="263">
        <v>0</v>
      </c>
      <c r="Q117" s="263">
        <v>0</v>
      </c>
      <c r="R117" s="263">
        <v>0</v>
      </c>
      <c r="S117" s="263">
        <v>0</v>
      </c>
      <c r="T117" s="263">
        <v>0</v>
      </c>
      <c r="U117" s="264">
        <f t="shared" si="21"/>
        <v>0</v>
      </c>
      <c r="V117" s="255"/>
      <c r="W117" s="1" t="str">
        <f>IF(AND('6) Year 1 Budget &amp; Assumptions'!N116=U117,'8) 5 YR Budget &amp; Cash Flow Adj'!I116=U117),"OK",IF(U117='8) 5 YR Budget &amp; Cash Flow Adj'!I116,"Tab 7 is Different by "&amp;TEXT(ABS(U117-'6) Year 1 Budget &amp; Assumptions'!N116),"#,###.00"),IF('6) Year 1 Budget &amp; Assumptions'!N116='8) 5 YR Budget &amp; Cash Flow Adj'!I116,"Tab 8 is Different by "&amp;TEXT(ABS('8) 5 YR Budget &amp; Cash Flow Adj'!I116-U117),"#,###.00"),"Tab 9 is Different by "&amp;TEXT(ABS(U117-'8) 5 YR Budget &amp; Cash Flow Adj'!I116),"#,###.00"))))</f>
        <v>OK</v>
      </c>
    </row>
    <row r="118" spans="2:23" s="220" customFormat="1">
      <c r="B118" s="248"/>
      <c r="C118" s="169" t="s">
        <v>88</v>
      </c>
      <c r="E118" s="71"/>
      <c r="F118" s="171"/>
      <c r="G118" s="171"/>
      <c r="H118" s="252"/>
      <c r="I118" s="256">
        <f>SUM(I109:I117)</f>
        <v>0</v>
      </c>
      <c r="J118" s="256">
        <f t="shared" ref="J118:U118" si="22">SUM(J109:J117)</f>
        <v>0</v>
      </c>
      <c r="K118" s="256">
        <f t="shared" si="22"/>
        <v>0</v>
      </c>
      <c r="L118" s="256">
        <f t="shared" si="22"/>
        <v>0</v>
      </c>
      <c r="M118" s="256">
        <f t="shared" si="22"/>
        <v>0</v>
      </c>
      <c r="N118" s="256">
        <f t="shared" si="22"/>
        <v>0</v>
      </c>
      <c r="O118" s="256">
        <f t="shared" si="22"/>
        <v>0</v>
      </c>
      <c r="P118" s="256">
        <f t="shared" si="22"/>
        <v>0</v>
      </c>
      <c r="Q118" s="256">
        <f t="shared" si="22"/>
        <v>0</v>
      </c>
      <c r="R118" s="256">
        <f t="shared" si="22"/>
        <v>0</v>
      </c>
      <c r="S118" s="256">
        <f t="shared" si="22"/>
        <v>0</v>
      </c>
      <c r="T118" s="256">
        <f t="shared" si="22"/>
        <v>0</v>
      </c>
      <c r="U118" s="258">
        <f t="shared" si="22"/>
        <v>0</v>
      </c>
      <c r="V118" s="255"/>
      <c r="W118" s="1" t="str">
        <f>IF(AND('6) Year 1 Budget &amp; Assumptions'!N117=U118,'8) 5 YR Budget &amp; Cash Flow Adj'!I117=U118),"OK",IF(U118='8) 5 YR Budget &amp; Cash Flow Adj'!I117,"Tab 7 is Different by "&amp;TEXT(ABS(U118-'6) Year 1 Budget &amp; Assumptions'!N117),"#,###.00"),IF('6) Year 1 Budget &amp; Assumptions'!N117='8) 5 YR Budget &amp; Cash Flow Adj'!I117,"Tab 8 is Different by "&amp;TEXT(ABS('8) 5 YR Budget &amp; Cash Flow Adj'!I117-U118),"#,###.00"),"Tab 9 is Different by "&amp;TEXT(ABS(U118-'8) 5 YR Budget &amp; Cash Flow Adj'!I117),"#,###.00"))))</f>
        <v>OK</v>
      </c>
    </row>
    <row r="119" spans="2:23" s="220" customFormat="1" ht="7.5" customHeight="1">
      <c r="B119" s="248"/>
      <c r="D119" s="71"/>
      <c r="E119" s="71"/>
      <c r="F119" s="171"/>
      <c r="G119" s="171"/>
      <c r="H119" s="247"/>
      <c r="I119" s="265"/>
      <c r="J119" s="265"/>
      <c r="K119" s="265"/>
      <c r="L119" s="265"/>
      <c r="M119" s="265"/>
      <c r="N119" s="265"/>
      <c r="O119" s="265"/>
      <c r="P119" s="265"/>
      <c r="Q119" s="265"/>
      <c r="R119" s="265"/>
      <c r="S119" s="265"/>
      <c r="T119" s="265"/>
      <c r="U119" s="266"/>
      <c r="V119" s="255"/>
      <c r="W119" s="1"/>
    </row>
    <row r="120" spans="2:23" s="220" customFormat="1" ht="12" customHeight="1">
      <c r="B120" s="248"/>
      <c r="C120" s="281" t="s">
        <v>89</v>
      </c>
      <c r="D120" s="71"/>
      <c r="E120" s="71"/>
      <c r="F120" s="171"/>
      <c r="G120" s="171"/>
      <c r="H120" s="247"/>
      <c r="I120" s="247"/>
      <c r="J120" s="247"/>
      <c r="K120" s="247"/>
      <c r="L120" s="247"/>
      <c r="M120" s="247"/>
      <c r="N120" s="247"/>
      <c r="O120" s="247"/>
      <c r="P120" s="247"/>
      <c r="Q120" s="247"/>
      <c r="R120" s="247"/>
      <c r="S120" s="247"/>
      <c r="T120" s="247"/>
      <c r="U120" s="280"/>
      <c r="V120" s="255"/>
      <c r="W120" s="1"/>
    </row>
    <row r="121" spans="2:23" s="220" customFormat="1">
      <c r="B121" s="248"/>
      <c r="D121" s="166" t="s">
        <v>1</v>
      </c>
      <c r="E121" s="134"/>
      <c r="F121" s="174"/>
      <c r="G121" s="174"/>
      <c r="H121" s="252"/>
      <c r="I121" s="286">
        <v>0</v>
      </c>
      <c r="J121" s="286">
        <v>0</v>
      </c>
      <c r="K121" s="286">
        <v>0</v>
      </c>
      <c r="L121" s="286">
        <v>0</v>
      </c>
      <c r="M121" s="286">
        <v>0</v>
      </c>
      <c r="N121" s="286">
        <v>0</v>
      </c>
      <c r="O121" s="286">
        <v>0</v>
      </c>
      <c r="P121" s="286">
        <v>0</v>
      </c>
      <c r="Q121" s="286">
        <v>0</v>
      </c>
      <c r="R121" s="286">
        <v>0</v>
      </c>
      <c r="S121" s="286">
        <v>0</v>
      </c>
      <c r="T121" s="286">
        <v>0</v>
      </c>
      <c r="U121" s="254">
        <f t="shared" ref="U121:U140" si="23">SUM(I121:T121)</f>
        <v>0</v>
      </c>
      <c r="V121" s="255"/>
      <c r="W121" s="1" t="str">
        <f>IF(AND('6) Year 1 Budget &amp; Assumptions'!N120=U121,'8) 5 YR Budget &amp; Cash Flow Adj'!I120=U121),"OK",IF(U121='8) 5 YR Budget &amp; Cash Flow Adj'!I120,"Tab 7 is Different by "&amp;TEXT(ABS(U121-'6) Year 1 Budget &amp; Assumptions'!N120),"#,###.00"),IF('6) Year 1 Budget &amp; Assumptions'!N120='8) 5 YR Budget &amp; Cash Flow Adj'!I120,"Tab 8 is Different by "&amp;TEXT(ABS('8) 5 YR Budget &amp; Cash Flow Adj'!I120-U121),"#,###.00"),"Tab 9 is Different by "&amp;TEXT(ABS(U121-'8) 5 YR Budget &amp; Cash Flow Adj'!I120),"#,###.00"))))</f>
        <v>OK</v>
      </c>
    </row>
    <row r="122" spans="2:23" s="220" customFormat="1">
      <c r="B122" s="248"/>
      <c r="D122" s="166" t="s">
        <v>73</v>
      </c>
      <c r="E122" s="134"/>
      <c r="F122" s="174"/>
      <c r="G122" s="174"/>
      <c r="H122" s="252"/>
      <c r="I122" s="286">
        <v>0</v>
      </c>
      <c r="J122" s="286">
        <v>0</v>
      </c>
      <c r="K122" s="286">
        <v>0</v>
      </c>
      <c r="L122" s="286">
        <v>0</v>
      </c>
      <c r="M122" s="286">
        <v>0</v>
      </c>
      <c r="N122" s="286">
        <v>0</v>
      </c>
      <c r="O122" s="286">
        <v>0</v>
      </c>
      <c r="P122" s="286">
        <v>0</v>
      </c>
      <c r="Q122" s="286">
        <v>0</v>
      </c>
      <c r="R122" s="286">
        <v>0</v>
      </c>
      <c r="S122" s="286">
        <v>0</v>
      </c>
      <c r="T122" s="286">
        <v>0</v>
      </c>
      <c r="U122" s="254">
        <f t="shared" si="23"/>
        <v>0</v>
      </c>
      <c r="V122" s="255"/>
      <c r="W122" s="1" t="str">
        <f>IF(AND('6) Year 1 Budget &amp; Assumptions'!N121=U122,'8) 5 YR Budget &amp; Cash Flow Adj'!I121=U122),"OK",IF(U122='8) 5 YR Budget &amp; Cash Flow Adj'!I121,"Tab 7 is Different by "&amp;TEXT(ABS(U122-'6) Year 1 Budget &amp; Assumptions'!N121),"#,###.00"),IF('6) Year 1 Budget &amp; Assumptions'!N121='8) 5 YR Budget &amp; Cash Flow Adj'!I121,"Tab 8 is Different by "&amp;TEXT(ABS('8) 5 YR Budget &amp; Cash Flow Adj'!I121-U122),"#,###.00"),"Tab 9 is Different by "&amp;TEXT(ABS(U122-'8) 5 YR Budget &amp; Cash Flow Adj'!I121),"#,###.00"))))</f>
        <v>OK</v>
      </c>
    </row>
    <row r="123" spans="2:23" s="220" customFormat="1">
      <c r="B123" s="248"/>
      <c r="D123" s="166" t="s">
        <v>66</v>
      </c>
      <c r="E123" s="134"/>
      <c r="F123" s="174"/>
      <c r="G123" s="174"/>
      <c r="H123" s="252"/>
      <c r="I123" s="286">
        <v>0</v>
      </c>
      <c r="J123" s="286">
        <v>0</v>
      </c>
      <c r="K123" s="286">
        <v>0</v>
      </c>
      <c r="L123" s="286">
        <v>0</v>
      </c>
      <c r="M123" s="286">
        <v>0</v>
      </c>
      <c r="N123" s="286">
        <v>0</v>
      </c>
      <c r="O123" s="286">
        <v>0</v>
      </c>
      <c r="P123" s="286">
        <v>0</v>
      </c>
      <c r="Q123" s="286">
        <v>0</v>
      </c>
      <c r="R123" s="286">
        <v>0</v>
      </c>
      <c r="S123" s="286">
        <v>0</v>
      </c>
      <c r="T123" s="286">
        <v>0</v>
      </c>
      <c r="U123" s="254">
        <f t="shared" si="23"/>
        <v>0</v>
      </c>
      <c r="V123" s="255"/>
      <c r="W123" s="1" t="str">
        <f>IF(AND('6) Year 1 Budget &amp; Assumptions'!N122=U123,'8) 5 YR Budget &amp; Cash Flow Adj'!I122=U123),"OK",IF(U123='8) 5 YR Budget &amp; Cash Flow Adj'!I122,"Tab 7 is Different by "&amp;TEXT(ABS(U123-'6) Year 1 Budget &amp; Assumptions'!N122),"#,###.00"),IF('6) Year 1 Budget &amp; Assumptions'!N122='8) 5 YR Budget &amp; Cash Flow Adj'!I122,"Tab 8 is Different by "&amp;TEXT(ABS('8) 5 YR Budget &amp; Cash Flow Adj'!I122-U123),"#,###.00"),"Tab 9 is Different by "&amp;TEXT(ABS(U123-'8) 5 YR Budget &amp; Cash Flow Adj'!I122),"#,###.00"))))</f>
        <v>OK</v>
      </c>
    </row>
    <row r="124" spans="2:23" s="220" customFormat="1">
      <c r="B124" s="248"/>
      <c r="D124" s="166" t="s">
        <v>72</v>
      </c>
      <c r="E124" s="134"/>
      <c r="F124" s="174"/>
      <c r="G124" s="174"/>
      <c r="H124" s="252"/>
      <c r="I124" s="286">
        <v>0</v>
      </c>
      <c r="J124" s="286">
        <v>0</v>
      </c>
      <c r="K124" s="286">
        <v>0</v>
      </c>
      <c r="L124" s="286">
        <v>0</v>
      </c>
      <c r="M124" s="286">
        <v>0</v>
      </c>
      <c r="N124" s="286">
        <v>0</v>
      </c>
      <c r="O124" s="286">
        <v>0</v>
      </c>
      <c r="P124" s="286">
        <v>0</v>
      </c>
      <c r="Q124" s="286">
        <v>0</v>
      </c>
      <c r="R124" s="286">
        <v>0</v>
      </c>
      <c r="S124" s="286">
        <v>0</v>
      </c>
      <c r="T124" s="286">
        <v>0</v>
      </c>
      <c r="U124" s="254">
        <f t="shared" si="23"/>
        <v>0</v>
      </c>
      <c r="V124" s="255"/>
      <c r="W124" s="1" t="str">
        <f>IF(AND('6) Year 1 Budget &amp; Assumptions'!N123=U124,'8) 5 YR Budget &amp; Cash Flow Adj'!I123=U124),"OK",IF(U124='8) 5 YR Budget &amp; Cash Flow Adj'!I123,"Tab 7 is Different by "&amp;TEXT(ABS(U124-'6) Year 1 Budget &amp; Assumptions'!N123),"#,###.00"),IF('6) Year 1 Budget &amp; Assumptions'!N123='8) 5 YR Budget &amp; Cash Flow Adj'!I123,"Tab 8 is Different by "&amp;TEXT(ABS('8) 5 YR Budget &amp; Cash Flow Adj'!I123-U124),"#,###.00"),"Tab 9 is Different by "&amp;TEXT(ABS(U124-'8) 5 YR Budget &amp; Cash Flow Adj'!I123),"#,###.00"))))</f>
        <v>OK</v>
      </c>
    </row>
    <row r="125" spans="2:23" s="220" customFormat="1">
      <c r="B125" s="248"/>
      <c r="D125" s="134" t="s">
        <v>74</v>
      </c>
      <c r="E125" s="134"/>
      <c r="F125" s="174"/>
      <c r="G125" s="174"/>
      <c r="H125" s="252"/>
      <c r="I125" s="286">
        <v>0</v>
      </c>
      <c r="J125" s="286">
        <v>0</v>
      </c>
      <c r="K125" s="286">
        <v>0</v>
      </c>
      <c r="L125" s="286">
        <v>0</v>
      </c>
      <c r="M125" s="286">
        <v>0</v>
      </c>
      <c r="N125" s="286">
        <v>0</v>
      </c>
      <c r="O125" s="286">
        <v>0</v>
      </c>
      <c r="P125" s="286">
        <v>0</v>
      </c>
      <c r="Q125" s="286">
        <v>0</v>
      </c>
      <c r="R125" s="286">
        <v>0</v>
      </c>
      <c r="S125" s="286">
        <v>0</v>
      </c>
      <c r="T125" s="286">
        <v>0</v>
      </c>
      <c r="U125" s="254">
        <f t="shared" si="23"/>
        <v>0</v>
      </c>
      <c r="V125" s="255"/>
      <c r="W125" s="1" t="str">
        <f>IF(AND('6) Year 1 Budget &amp; Assumptions'!N124=U125,'8) 5 YR Budget &amp; Cash Flow Adj'!I124=U125),"OK",IF(U125='8) 5 YR Budget &amp; Cash Flow Adj'!I124,"Tab 7 is Different by "&amp;TEXT(ABS(U125-'6) Year 1 Budget &amp; Assumptions'!N124),"#,###.00"),IF('6) Year 1 Budget &amp; Assumptions'!N124='8) 5 YR Budget &amp; Cash Flow Adj'!I124,"Tab 8 is Different by "&amp;TEXT(ABS('8) 5 YR Budget &amp; Cash Flow Adj'!I124-U125),"#,###.00"),"Tab 9 is Different by "&amp;TEXT(ABS(U125-'8) 5 YR Budget &amp; Cash Flow Adj'!I124),"#,###.00"))))</f>
        <v>OK</v>
      </c>
    </row>
    <row r="126" spans="2:23" s="220" customFormat="1">
      <c r="B126" s="248"/>
      <c r="D126" s="134" t="s">
        <v>58</v>
      </c>
      <c r="E126" s="134"/>
      <c r="F126" s="174"/>
      <c r="G126" s="174"/>
      <c r="H126" s="252"/>
      <c r="I126" s="286">
        <v>0</v>
      </c>
      <c r="J126" s="286">
        <v>0</v>
      </c>
      <c r="K126" s="286">
        <v>0</v>
      </c>
      <c r="L126" s="286">
        <v>0</v>
      </c>
      <c r="M126" s="286">
        <v>0</v>
      </c>
      <c r="N126" s="286">
        <v>0</v>
      </c>
      <c r="O126" s="286">
        <v>0</v>
      </c>
      <c r="P126" s="286">
        <v>0</v>
      </c>
      <c r="Q126" s="286">
        <v>0</v>
      </c>
      <c r="R126" s="286">
        <v>0</v>
      </c>
      <c r="S126" s="286">
        <v>0</v>
      </c>
      <c r="T126" s="286">
        <v>0</v>
      </c>
      <c r="U126" s="254">
        <f t="shared" si="23"/>
        <v>0</v>
      </c>
      <c r="V126" s="255"/>
      <c r="W126" s="1" t="str">
        <f>IF(AND('6) Year 1 Budget &amp; Assumptions'!N125=U126,'8) 5 YR Budget &amp; Cash Flow Adj'!I125=U126),"OK",IF(U126='8) 5 YR Budget &amp; Cash Flow Adj'!I125,"Tab 7 is Different by "&amp;TEXT(ABS(U126-'6) Year 1 Budget &amp; Assumptions'!N125),"#,###.00"),IF('6) Year 1 Budget &amp; Assumptions'!N125='8) 5 YR Budget &amp; Cash Flow Adj'!I125,"Tab 8 is Different by "&amp;TEXT(ABS('8) 5 YR Budget &amp; Cash Flow Adj'!I125-U126),"#,###.00"),"Tab 9 is Different by "&amp;TEXT(ABS(U126-'8) 5 YR Budget &amp; Cash Flow Adj'!I125),"#,###.00"))))</f>
        <v>OK</v>
      </c>
    </row>
    <row r="127" spans="2:23" s="220" customFormat="1">
      <c r="B127" s="248"/>
      <c r="D127" s="166" t="s">
        <v>64</v>
      </c>
      <c r="E127" s="134"/>
      <c r="F127" s="174"/>
      <c r="G127" s="174"/>
      <c r="H127" s="252"/>
      <c r="I127" s="286">
        <v>0</v>
      </c>
      <c r="J127" s="286">
        <v>0</v>
      </c>
      <c r="K127" s="286">
        <v>0</v>
      </c>
      <c r="L127" s="286">
        <v>0</v>
      </c>
      <c r="M127" s="286">
        <v>0</v>
      </c>
      <c r="N127" s="286">
        <v>0</v>
      </c>
      <c r="O127" s="286">
        <v>0</v>
      </c>
      <c r="P127" s="286">
        <v>0</v>
      </c>
      <c r="Q127" s="286">
        <v>0</v>
      </c>
      <c r="R127" s="286">
        <v>0</v>
      </c>
      <c r="S127" s="286">
        <v>0</v>
      </c>
      <c r="T127" s="286">
        <v>0</v>
      </c>
      <c r="U127" s="254">
        <f t="shared" si="23"/>
        <v>0</v>
      </c>
      <c r="V127" s="255"/>
      <c r="W127" s="1" t="str">
        <f>IF(AND('6) Year 1 Budget &amp; Assumptions'!N126=U127,'8) 5 YR Budget &amp; Cash Flow Adj'!I126=U127),"OK",IF(U127='8) 5 YR Budget &amp; Cash Flow Adj'!I126,"Tab 7 is Different by "&amp;TEXT(ABS(U127-'6) Year 1 Budget &amp; Assumptions'!N126),"#,###.00"),IF('6) Year 1 Budget &amp; Assumptions'!N126='8) 5 YR Budget &amp; Cash Flow Adj'!I126,"Tab 8 is Different by "&amp;TEXT(ABS('8) 5 YR Budget &amp; Cash Flow Adj'!I126-U127),"#,###.00"),"Tab 9 is Different by "&amp;TEXT(ABS(U127-'8) 5 YR Budget &amp; Cash Flow Adj'!I126),"#,###.00"))))</f>
        <v>OK</v>
      </c>
    </row>
    <row r="128" spans="2:23" s="220" customFormat="1">
      <c r="B128" s="248"/>
      <c r="D128" s="134" t="s">
        <v>54</v>
      </c>
      <c r="E128" s="134"/>
      <c r="F128" s="174"/>
      <c r="G128" s="174"/>
      <c r="H128" s="252"/>
      <c r="I128" s="286">
        <v>0</v>
      </c>
      <c r="J128" s="286">
        <v>0</v>
      </c>
      <c r="K128" s="286">
        <v>0</v>
      </c>
      <c r="L128" s="286">
        <v>0</v>
      </c>
      <c r="M128" s="286">
        <v>0</v>
      </c>
      <c r="N128" s="286">
        <v>0</v>
      </c>
      <c r="O128" s="286">
        <v>0</v>
      </c>
      <c r="P128" s="286">
        <v>0</v>
      </c>
      <c r="Q128" s="286">
        <v>0</v>
      </c>
      <c r="R128" s="286">
        <v>0</v>
      </c>
      <c r="S128" s="286">
        <v>0</v>
      </c>
      <c r="T128" s="286">
        <v>0</v>
      </c>
      <c r="U128" s="254">
        <f t="shared" si="23"/>
        <v>0</v>
      </c>
      <c r="V128" s="255"/>
      <c r="W128" s="1" t="str">
        <f>IF(AND('6) Year 1 Budget &amp; Assumptions'!N127=U128,'8) 5 YR Budget &amp; Cash Flow Adj'!I127=U128),"OK",IF(U128='8) 5 YR Budget &amp; Cash Flow Adj'!I127,"Tab 7 is Different by "&amp;TEXT(ABS(U128-'6) Year 1 Budget &amp; Assumptions'!N127),"#,###.00"),IF('6) Year 1 Budget &amp; Assumptions'!N127='8) 5 YR Budget &amp; Cash Flow Adj'!I127,"Tab 8 is Different by "&amp;TEXT(ABS('8) 5 YR Budget &amp; Cash Flow Adj'!I127-U128),"#,###.00"),"Tab 9 is Different by "&amp;TEXT(ABS(U128-'8) 5 YR Budget &amp; Cash Flow Adj'!I127),"#,###.00"))))</f>
        <v>OK</v>
      </c>
    </row>
    <row r="129" spans="2:23" s="220" customFormat="1">
      <c r="B129" s="248"/>
      <c r="D129" s="166" t="s">
        <v>62</v>
      </c>
      <c r="E129" s="134"/>
      <c r="F129" s="174"/>
      <c r="G129" s="174"/>
      <c r="H129" s="252"/>
      <c r="I129" s="286">
        <v>0</v>
      </c>
      <c r="J129" s="286">
        <v>0</v>
      </c>
      <c r="K129" s="286">
        <v>0</v>
      </c>
      <c r="L129" s="286">
        <v>0</v>
      </c>
      <c r="M129" s="286">
        <v>0</v>
      </c>
      <c r="N129" s="286">
        <v>0</v>
      </c>
      <c r="O129" s="286">
        <v>0</v>
      </c>
      <c r="P129" s="286">
        <v>0</v>
      </c>
      <c r="Q129" s="286">
        <v>0</v>
      </c>
      <c r="R129" s="286">
        <v>0</v>
      </c>
      <c r="S129" s="286">
        <v>0</v>
      </c>
      <c r="T129" s="286">
        <v>0</v>
      </c>
      <c r="U129" s="254">
        <f t="shared" si="23"/>
        <v>0</v>
      </c>
      <c r="V129" s="255"/>
      <c r="W129" s="1" t="str">
        <f>IF(AND('6) Year 1 Budget &amp; Assumptions'!N128=U129,'8) 5 YR Budget &amp; Cash Flow Adj'!I128=U129),"OK",IF(U129='8) 5 YR Budget &amp; Cash Flow Adj'!I128,"Tab 7 is Different by "&amp;TEXT(ABS(U129-'6) Year 1 Budget &amp; Assumptions'!N128),"#,###.00"),IF('6) Year 1 Budget &amp; Assumptions'!N128='8) 5 YR Budget &amp; Cash Flow Adj'!I128,"Tab 8 is Different by "&amp;TEXT(ABS('8) 5 YR Budget &amp; Cash Flow Adj'!I128-U129),"#,###.00"),"Tab 9 is Different by "&amp;TEXT(ABS(U129-'8) 5 YR Budget &amp; Cash Flow Adj'!I128),"#,###.00"))))</f>
        <v>OK</v>
      </c>
    </row>
    <row r="130" spans="2:23" s="220" customFormat="1">
      <c r="B130" s="248"/>
      <c r="D130" s="166" t="s">
        <v>2</v>
      </c>
      <c r="E130" s="134"/>
      <c r="F130" s="174"/>
      <c r="G130" s="174"/>
      <c r="H130" s="252"/>
      <c r="I130" s="286">
        <v>0</v>
      </c>
      <c r="J130" s="286">
        <v>0</v>
      </c>
      <c r="K130" s="286">
        <v>0</v>
      </c>
      <c r="L130" s="286">
        <v>0</v>
      </c>
      <c r="M130" s="286">
        <v>0</v>
      </c>
      <c r="N130" s="286">
        <v>0</v>
      </c>
      <c r="O130" s="286">
        <v>0</v>
      </c>
      <c r="P130" s="286">
        <v>0</v>
      </c>
      <c r="Q130" s="286">
        <v>0</v>
      </c>
      <c r="R130" s="286">
        <v>0</v>
      </c>
      <c r="S130" s="286">
        <v>0</v>
      </c>
      <c r="T130" s="286">
        <v>0</v>
      </c>
      <c r="U130" s="254">
        <f t="shared" si="23"/>
        <v>0</v>
      </c>
      <c r="V130" s="255"/>
      <c r="W130" s="1" t="str">
        <f>IF(AND('6) Year 1 Budget &amp; Assumptions'!N129=U130,'8) 5 YR Budget &amp; Cash Flow Adj'!I129=U130),"OK",IF(U130='8) 5 YR Budget &amp; Cash Flow Adj'!I129,"Tab 7 is Different by "&amp;TEXT(ABS(U130-'6) Year 1 Budget &amp; Assumptions'!N129),"#,###.00"),IF('6) Year 1 Budget &amp; Assumptions'!N129='8) 5 YR Budget &amp; Cash Flow Adj'!I129,"Tab 8 is Different by "&amp;TEXT(ABS('8) 5 YR Budget &amp; Cash Flow Adj'!I129-U130),"#,###.00"),"Tab 9 is Different by "&amp;TEXT(ABS(U130-'8) 5 YR Budget &amp; Cash Flow Adj'!I129),"#,###.00"))))</f>
        <v>OK</v>
      </c>
    </row>
    <row r="131" spans="2:23" s="220" customFormat="1">
      <c r="B131" s="248"/>
      <c r="D131" s="166" t="s">
        <v>19</v>
      </c>
      <c r="E131" s="134"/>
      <c r="F131" s="174"/>
      <c r="G131" s="174"/>
      <c r="H131" s="252"/>
      <c r="I131" s="286">
        <v>0</v>
      </c>
      <c r="J131" s="286">
        <v>0</v>
      </c>
      <c r="K131" s="286">
        <v>0</v>
      </c>
      <c r="L131" s="286">
        <v>0</v>
      </c>
      <c r="M131" s="286">
        <v>0</v>
      </c>
      <c r="N131" s="286">
        <v>0</v>
      </c>
      <c r="O131" s="286">
        <v>0</v>
      </c>
      <c r="P131" s="286">
        <v>0</v>
      </c>
      <c r="Q131" s="286">
        <v>0</v>
      </c>
      <c r="R131" s="286">
        <v>0</v>
      </c>
      <c r="S131" s="286">
        <v>0</v>
      </c>
      <c r="T131" s="286">
        <v>0</v>
      </c>
      <c r="U131" s="254">
        <f t="shared" si="23"/>
        <v>0</v>
      </c>
      <c r="V131" s="255"/>
      <c r="W131" s="1" t="str">
        <f>IF(AND('6) Year 1 Budget &amp; Assumptions'!N130=U131,'8) 5 YR Budget &amp; Cash Flow Adj'!I130=U131),"OK",IF(U131='8) 5 YR Budget &amp; Cash Flow Adj'!I130,"Tab 7 is Different by "&amp;TEXT(ABS(U131-'6) Year 1 Budget &amp; Assumptions'!N130),"#,###.00"),IF('6) Year 1 Budget &amp; Assumptions'!N130='8) 5 YR Budget &amp; Cash Flow Adj'!I130,"Tab 8 is Different by "&amp;TEXT(ABS('8) 5 YR Budget &amp; Cash Flow Adj'!I130-U131),"#,###.00"),"Tab 9 is Different by "&amp;TEXT(ABS(U131-'8) 5 YR Budget &amp; Cash Flow Adj'!I130),"#,###.00"))))</f>
        <v>OK</v>
      </c>
    </row>
    <row r="132" spans="2:23" s="220" customFormat="1">
      <c r="B132" s="248"/>
      <c r="D132" s="166" t="s">
        <v>65</v>
      </c>
      <c r="E132" s="134"/>
      <c r="F132" s="174"/>
      <c r="G132" s="174"/>
      <c r="H132" s="252"/>
      <c r="I132" s="286">
        <v>0</v>
      </c>
      <c r="J132" s="286">
        <v>0</v>
      </c>
      <c r="K132" s="286">
        <v>0</v>
      </c>
      <c r="L132" s="286">
        <v>0</v>
      </c>
      <c r="M132" s="286">
        <v>0</v>
      </c>
      <c r="N132" s="286">
        <v>0</v>
      </c>
      <c r="O132" s="286">
        <v>0</v>
      </c>
      <c r="P132" s="286">
        <v>0</v>
      </c>
      <c r="Q132" s="286">
        <v>0</v>
      </c>
      <c r="R132" s="286">
        <v>0</v>
      </c>
      <c r="S132" s="286">
        <v>0</v>
      </c>
      <c r="T132" s="286">
        <v>0</v>
      </c>
      <c r="U132" s="254">
        <f t="shared" si="23"/>
        <v>0</v>
      </c>
      <c r="V132" s="255"/>
      <c r="W132" s="1" t="str">
        <f>IF(AND('6) Year 1 Budget &amp; Assumptions'!N131=U132,'8) 5 YR Budget &amp; Cash Flow Adj'!I131=U132),"OK",IF(U132='8) 5 YR Budget &amp; Cash Flow Adj'!I131,"Tab 7 is Different by "&amp;TEXT(ABS(U132-'6) Year 1 Budget &amp; Assumptions'!N131),"#,###.00"),IF('6) Year 1 Budget &amp; Assumptions'!N131='8) 5 YR Budget &amp; Cash Flow Adj'!I131,"Tab 8 is Different by "&amp;TEXT(ABS('8) 5 YR Budget &amp; Cash Flow Adj'!I131-U132),"#,###.00"),"Tab 9 is Different by "&amp;TEXT(ABS(U132-'8) 5 YR Budget &amp; Cash Flow Adj'!I131),"#,###.00"))))</f>
        <v>OK</v>
      </c>
    </row>
    <row r="133" spans="2:23" s="220" customFormat="1">
      <c r="B133" s="248"/>
      <c r="D133" s="134" t="s">
        <v>6</v>
      </c>
      <c r="E133" s="134"/>
      <c r="F133" s="174"/>
      <c r="G133" s="174"/>
      <c r="H133" s="252"/>
      <c r="I133" s="286">
        <v>0</v>
      </c>
      <c r="J133" s="286">
        <v>0</v>
      </c>
      <c r="K133" s="286">
        <v>0</v>
      </c>
      <c r="L133" s="286">
        <v>0</v>
      </c>
      <c r="M133" s="286">
        <v>0</v>
      </c>
      <c r="N133" s="286">
        <v>0</v>
      </c>
      <c r="O133" s="286">
        <v>0</v>
      </c>
      <c r="P133" s="286">
        <v>0</v>
      </c>
      <c r="Q133" s="286">
        <v>0</v>
      </c>
      <c r="R133" s="286">
        <v>0</v>
      </c>
      <c r="S133" s="286">
        <v>0</v>
      </c>
      <c r="T133" s="286">
        <v>0</v>
      </c>
      <c r="U133" s="254">
        <f t="shared" si="23"/>
        <v>0</v>
      </c>
      <c r="V133" s="255"/>
      <c r="W133" s="1" t="str">
        <f>IF(AND('6) Year 1 Budget &amp; Assumptions'!N132=U133,'8) 5 YR Budget &amp; Cash Flow Adj'!I132=U133),"OK",IF(U133='8) 5 YR Budget &amp; Cash Flow Adj'!I132,"Tab 7 is Different by "&amp;TEXT(ABS(U133-'6) Year 1 Budget &amp; Assumptions'!N132),"#,###.00"),IF('6) Year 1 Budget &amp; Assumptions'!N132='8) 5 YR Budget &amp; Cash Flow Adj'!I132,"Tab 8 is Different by "&amp;TEXT(ABS('8) 5 YR Budget &amp; Cash Flow Adj'!I132-U133),"#,###.00"),"Tab 9 is Different by "&amp;TEXT(ABS(U133-'8) 5 YR Budget &amp; Cash Flow Adj'!I132),"#,###.00"))))</f>
        <v>OK</v>
      </c>
    </row>
    <row r="134" spans="2:23" s="220" customFormat="1">
      <c r="B134" s="248"/>
      <c r="D134" s="134" t="s">
        <v>18</v>
      </c>
      <c r="E134" s="134"/>
      <c r="F134" s="174"/>
      <c r="G134" s="174"/>
      <c r="H134" s="252"/>
      <c r="I134" s="286">
        <v>0</v>
      </c>
      <c r="J134" s="286">
        <v>0</v>
      </c>
      <c r="K134" s="286">
        <v>0</v>
      </c>
      <c r="L134" s="286">
        <v>0</v>
      </c>
      <c r="M134" s="286">
        <v>0</v>
      </c>
      <c r="N134" s="286">
        <v>0</v>
      </c>
      <c r="O134" s="286">
        <v>0</v>
      </c>
      <c r="P134" s="286">
        <v>0</v>
      </c>
      <c r="Q134" s="286">
        <v>0</v>
      </c>
      <c r="R134" s="286">
        <v>0</v>
      </c>
      <c r="S134" s="286">
        <v>0</v>
      </c>
      <c r="T134" s="286">
        <v>0</v>
      </c>
      <c r="U134" s="254">
        <f t="shared" si="23"/>
        <v>0</v>
      </c>
      <c r="V134" s="255"/>
      <c r="W134" s="1" t="str">
        <f>IF(AND('6) Year 1 Budget &amp; Assumptions'!N133=U134,'8) 5 YR Budget &amp; Cash Flow Adj'!I133=U134),"OK",IF(U134='8) 5 YR Budget &amp; Cash Flow Adj'!I133,"Tab 7 is Different by "&amp;TEXT(ABS(U134-'6) Year 1 Budget &amp; Assumptions'!N133),"#,###.00"),IF('6) Year 1 Budget &amp; Assumptions'!N133='8) 5 YR Budget &amp; Cash Flow Adj'!I133,"Tab 8 is Different by "&amp;TEXT(ABS('8) 5 YR Budget &amp; Cash Flow Adj'!I133-U134),"#,###.00"),"Tab 9 is Different by "&amp;TEXT(ABS(U134-'8) 5 YR Budget &amp; Cash Flow Adj'!I133),"#,###.00"))))</f>
        <v>OK</v>
      </c>
    </row>
    <row r="135" spans="2:23" s="220" customFormat="1">
      <c r="B135" s="248"/>
      <c r="D135" s="166" t="s">
        <v>8</v>
      </c>
      <c r="E135" s="134"/>
      <c r="F135" s="174"/>
      <c r="G135" s="174"/>
      <c r="H135" s="252"/>
      <c r="I135" s="286">
        <v>0</v>
      </c>
      <c r="J135" s="286">
        <v>0</v>
      </c>
      <c r="K135" s="286">
        <v>0</v>
      </c>
      <c r="L135" s="286">
        <v>0</v>
      </c>
      <c r="M135" s="286">
        <v>0</v>
      </c>
      <c r="N135" s="286">
        <v>0</v>
      </c>
      <c r="O135" s="286">
        <v>0</v>
      </c>
      <c r="P135" s="286">
        <v>0</v>
      </c>
      <c r="Q135" s="286">
        <v>0</v>
      </c>
      <c r="R135" s="286">
        <v>0</v>
      </c>
      <c r="S135" s="286">
        <v>0</v>
      </c>
      <c r="T135" s="286">
        <v>0</v>
      </c>
      <c r="U135" s="254">
        <f t="shared" si="23"/>
        <v>0</v>
      </c>
      <c r="V135" s="255"/>
      <c r="W135" s="1" t="str">
        <f>IF(AND('6) Year 1 Budget &amp; Assumptions'!N134=U135,'8) 5 YR Budget &amp; Cash Flow Adj'!I134=U135),"OK",IF(U135='8) 5 YR Budget &amp; Cash Flow Adj'!I134,"Tab 7 is Different by "&amp;TEXT(ABS(U135-'6) Year 1 Budget &amp; Assumptions'!N134),"#,###.00"),IF('6) Year 1 Budget &amp; Assumptions'!N134='8) 5 YR Budget &amp; Cash Flow Adj'!I134,"Tab 8 is Different by "&amp;TEXT(ABS('8) 5 YR Budget &amp; Cash Flow Adj'!I134-U135),"#,###.00"),"Tab 9 is Different by "&amp;TEXT(ABS(U135-'8) 5 YR Budget &amp; Cash Flow Adj'!I134),"#,###.00"))))</f>
        <v>OK</v>
      </c>
    </row>
    <row r="136" spans="2:23" s="220" customFormat="1">
      <c r="B136" s="248"/>
      <c r="D136" s="166" t="s">
        <v>61</v>
      </c>
      <c r="E136" s="134"/>
      <c r="F136" s="174"/>
      <c r="G136" s="174"/>
      <c r="H136" s="252"/>
      <c r="I136" s="286">
        <v>0</v>
      </c>
      <c r="J136" s="286">
        <v>0</v>
      </c>
      <c r="K136" s="286">
        <v>0</v>
      </c>
      <c r="L136" s="286">
        <v>0</v>
      </c>
      <c r="M136" s="286">
        <v>0</v>
      </c>
      <c r="N136" s="286">
        <v>0</v>
      </c>
      <c r="O136" s="286">
        <v>0</v>
      </c>
      <c r="P136" s="286">
        <v>0</v>
      </c>
      <c r="Q136" s="286">
        <v>0</v>
      </c>
      <c r="R136" s="286">
        <v>0</v>
      </c>
      <c r="S136" s="286">
        <v>0</v>
      </c>
      <c r="T136" s="286">
        <v>0</v>
      </c>
      <c r="U136" s="254">
        <f t="shared" si="23"/>
        <v>0</v>
      </c>
      <c r="V136" s="255"/>
      <c r="W136" s="1" t="str">
        <f>IF(AND('6) Year 1 Budget &amp; Assumptions'!N135=U136,'8) 5 YR Budget &amp; Cash Flow Adj'!I135=U136),"OK",IF(U136='8) 5 YR Budget &amp; Cash Flow Adj'!I135,"Tab 7 is Different by "&amp;TEXT(ABS(U136-'6) Year 1 Budget &amp; Assumptions'!N135),"#,###.00"),IF('6) Year 1 Budget &amp; Assumptions'!N135='8) 5 YR Budget &amp; Cash Flow Adj'!I135,"Tab 8 is Different by "&amp;TEXT(ABS('8) 5 YR Budget &amp; Cash Flow Adj'!I135-U136),"#,###.00"),"Tab 9 is Different by "&amp;TEXT(ABS(U136-'8) 5 YR Budget &amp; Cash Flow Adj'!I135),"#,###.00"))))</f>
        <v>OK</v>
      </c>
    </row>
    <row r="137" spans="2:23" s="220" customFormat="1">
      <c r="B137" s="248"/>
      <c r="D137" s="166" t="s">
        <v>76</v>
      </c>
      <c r="E137" s="134"/>
      <c r="F137" s="174"/>
      <c r="G137" s="174"/>
      <c r="H137" s="252"/>
      <c r="I137" s="286">
        <v>0</v>
      </c>
      <c r="J137" s="286">
        <v>0</v>
      </c>
      <c r="K137" s="286">
        <v>0</v>
      </c>
      <c r="L137" s="286">
        <v>0</v>
      </c>
      <c r="M137" s="286">
        <v>0</v>
      </c>
      <c r="N137" s="286">
        <v>0</v>
      </c>
      <c r="O137" s="286">
        <v>0</v>
      </c>
      <c r="P137" s="286">
        <v>0</v>
      </c>
      <c r="Q137" s="286">
        <v>0</v>
      </c>
      <c r="R137" s="286">
        <v>0</v>
      </c>
      <c r="S137" s="286">
        <v>0</v>
      </c>
      <c r="T137" s="286">
        <v>0</v>
      </c>
      <c r="U137" s="254">
        <f t="shared" si="23"/>
        <v>0</v>
      </c>
      <c r="V137" s="255"/>
      <c r="W137" s="1" t="str">
        <f>IF(AND('6) Year 1 Budget &amp; Assumptions'!N136=U137,'8) 5 YR Budget &amp; Cash Flow Adj'!I136=U137),"OK",IF(U137='8) 5 YR Budget &amp; Cash Flow Adj'!I136,"Tab 7 is Different by "&amp;TEXT(ABS(U137-'6) Year 1 Budget &amp; Assumptions'!N136),"#,###.00"),IF('6) Year 1 Budget &amp; Assumptions'!N136='8) 5 YR Budget &amp; Cash Flow Adj'!I136,"Tab 8 is Different by "&amp;TEXT(ABS('8) 5 YR Budget &amp; Cash Flow Adj'!I136-U137),"#,###.00"),"Tab 9 is Different by "&amp;TEXT(ABS(U137-'8) 5 YR Budget &amp; Cash Flow Adj'!I136),"#,###.00"))))</f>
        <v>OK</v>
      </c>
    </row>
    <row r="138" spans="2:23" s="220" customFormat="1">
      <c r="B138" s="248"/>
      <c r="D138" s="166" t="s">
        <v>63</v>
      </c>
      <c r="E138" s="134"/>
      <c r="F138" s="174"/>
      <c r="G138" s="174"/>
      <c r="H138" s="252"/>
      <c r="I138" s="286">
        <v>0</v>
      </c>
      <c r="J138" s="286">
        <v>0</v>
      </c>
      <c r="K138" s="286">
        <v>0</v>
      </c>
      <c r="L138" s="286">
        <v>0</v>
      </c>
      <c r="M138" s="286">
        <v>0</v>
      </c>
      <c r="N138" s="286">
        <v>0</v>
      </c>
      <c r="O138" s="286">
        <v>0</v>
      </c>
      <c r="P138" s="286">
        <v>0</v>
      </c>
      <c r="Q138" s="286">
        <v>0</v>
      </c>
      <c r="R138" s="286">
        <v>0</v>
      </c>
      <c r="S138" s="286">
        <v>0</v>
      </c>
      <c r="T138" s="286">
        <v>0</v>
      </c>
      <c r="U138" s="254">
        <f t="shared" si="23"/>
        <v>0</v>
      </c>
      <c r="V138" s="255"/>
      <c r="W138" s="1" t="str">
        <f>IF(AND('6) Year 1 Budget &amp; Assumptions'!N137=U138,'8) 5 YR Budget &amp; Cash Flow Adj'!I137=U138),"OK",IF(U138='8) 5 YR Budget &amp; Cash Flow Adj'!I137,"Tab 7 is Different by "&amp;TEXT(ABS(U138-'6) Year 1 Budget &amp; Assumptions'!N137),"#,###.00"),IF('6) Year 1 Budget &amp; Assumptions'!N137='8) 5 YR Budget &amp; Cash Flow Adj'!I137,"Tab 8 is Different by "&amp;TEXT(ABS('8) 5 YR Budget &amp; Cash Flow Adj'!I137-U138),"#,###.00"),"Tab 9 is Different by "&amp;TEXT(ABS(U138-'8) 5 YR Budget &amp; Cash Flow Adj'!I137),"#,###.00"))))</f>
        <v>OK</v>
      </c>
    </row>
    <row r="139" spans="2:23" s="220" customFormat="1">
      <c r="B139" s="248"/>
      <c r="D139" s="166" t="s">
        <v>42</v>
      </c>
      <c r="E139" s="134"/>
      <c r="F139" s="174"/>
      <c r="G139" s="174"/>
      <c r="H139" s="252"/>
      <c r="I139" s="286">
        <v>0</v>
      </c>
      <c r="J139" s="286">
        <v>0</v>
      </c>
      <c r="K139" s="286">
        <v>0</v>
      </c>
      <c r="L139" s="286">
        <v>0</v>
      </c>
      <c r="M139" s="286">
        <v>0</v>
      </c>
      <c r="N139" s="286">
        <v>0</v>
      </c>
      <c r="O139" s="286">
        <v>0</v>
      </c>
      <c r="P139" s="286">
        <v>0</v>
      </c>
      <c r="Q139" s="286">
        <v>0</v>
      </c>
      <c r="R139" s="286">
        <v>0</v>
      </c>
      <c r="S139" s="286">
        <v>0</v>
      </c>
      <c r="T139" s="286">
        <v>0</v>
      </c>
      <c r="U139" s="254">
        <f t="shared" si="23"/>
        <v>0</v>
      </c>
      <c r="V139" s="255"/>
      <c r="W139" s="1" t="str">
        <f>IF(AND('6) Year 1 Budget &amp; Assumptions'!N138=U139,'8) 5 YR Budget &amp; Cash Flow Adj'!I138=U139),"OK",IF(U139='8) 5 YR Budget &amp; Cash Flow Adj'!I138,"Tab 7 is Different by "&amp;TEXT(ABS(U139-'6) Year 1 Budget &amp; Assumptions'!N138),"#,###.00"),IF('6) Year 1 Budget &amp; Assumptions'!N138='8) 5 YR Budget &amp; Cash Flow Adj'!I138,"Tab 8 is Different by "&amp;TEXT(ABS('8) 5 YR Budget &amp; Cash Flow Adj'!I138-U139),"#,###.00"),"Tab 9 is Different by "&amp;TEXT(ABS(U139-'8) 5 YR Budget &amp; Cash Flow Adj'!I138),"#,###.00"))))</f>
        <v>OK</v>
      </c>
    </row>
    <row r="140" spans="2:23" s="220" customFormat="1" ht="18">
      <c r="B140" s="248"/>
      <c r="D140" s="134" t="s">
        <v>30</v>
      </c>
      <c r="E140" s="134"/>
      <c r="F140" s="174"/>
      <c r="G140" s="174"/>
      <c r="H140" s="252"/>
      <c r="I140" s="287">
        <v>0</v>
      </c>
      <c r="J140" s="287">
        <v>0</v>
      </c>
      <c r="K140" s="287">
        <v>0</v>
      </c>
      <c r="L140" s="287">
        <v>0</v>
      </c>
      <c r="M140" s="287">
        <v>0</v>
      </c>
      <c r="N140" s="287">
        <v>0</v>
      </c>
      <c r="O140" s="287">
        <v>0</v>
      </c>
      <c r="P140" s="287">
        <v>0</v>
      </c>
      <c r="Q140" s="287">
        <v>0</v>
      </c>
      <c r="R140" s="287">
        <v>0</v>
      </c>
      <c r="S140" s="287">
        <v>0</v>
      </c>
      <c r="T140" s="287">
        <v>0</v>
      </c>
      <c r="U140" s="264">
        <f t="shared" si="23"/>
        <v>0</v>
      </c>
      <c r="V140" s="255"/>
      <c r="W140" s="1" t="str">
        <f>IF(AND('6) Year 1 Budget &amp; Assumptions'!N139=U140,'8) 5 YR Budget &amp; Cash Flow Adj'!I139=U140),"OK",IF(U140='8) 5 YR Budget &amp; Cash Flow Adj'!I139,"Tab 7 is Different by "&amp;TEXT(ABS(U140-'6) Year 1 Budget &amp; Assumptions'!N139),"#,###.00"),IF('6) Year 1 Budget &amp; Assumptions'!N139='8) 5 YR Budget &amp; Cash Flow Adj'!I139,"Tab 8 is Different by "&amp;TEXT(ABS('8) 5 YR Budget &amp; Cash Flow Adj'!I139-U140),"#,###.00"),"Tab 9 is Different by "&amp;TEXT(ABS(U140-'8) 5 YR Budget &amp; Cash Flow Adj'!I139),"#,###.00"))))</f>
        <v>OK</v>
      </c>
    </row>
    <row r="141" spans="2:23" s="220" customFormat="1">
      <c r="B141" s="248"/>
      <c r="C141" s="169" t="s">
        <v>90</v>
      </c>
      <c r="D141" s="134"/>
      <c r="E141" s="134"/>
      <c r="F141" s="174"/>
      <c r="G141" s="174"/>
      <c r="H141" s="252"/>
      <c r="I141" s="256">
        <f>SUM(I121:I140)</f>
        <v>0</v>
      </c>
      <c r="J141" s="256">
        <f t="shared" ref="J141:U141" si="24">SUM(J121:J140)</f>
        <v>0</v>
      </c>
      <c r="K141" s="256">
        <f t="shared" si="24"/>
        <v>0</v>
      </c>
      <c r="L141" s="256">
        <f t="shared" si="24"/>
        <v>0</v>
      </c>
      <c r="M141" s="256">
        <f t="shared" si="24"/>
        <v>0</v>
      </c>
      <c r="N141" s="256">
        <f t="shared" si="24"/>
        <v>0</v>
      </c>
      <c r="O141" s="256">
        <f>SUM(O121:O140)</f>
        <v>0</v>
      </c>
      <c r="P141" s="256">
        <f t="shared" si="24"/>
        <v>0</v>
      </c>
      <c r="Q141" s="256">
        <f t="shared" si="24"/>
        <v>0</v>
      </c>
      <c r="R141" s="256">
        <f t="shared" si="24"/>
        <v>0</v>
      </c>
      <c r="S141" s="256">
        <f t="shared" si="24"/>
        <v>0</v>
      </c>
      <c r="T141" s="256">
        <f t="shared" si="24"/>
        <v>0</v>
      </c>
      <c r="U141" s="254">
        <f t="shared" si="24"/>
        <v>0</v>
      </c>
      <c r="V141" s="255"/>
      <c r="W141" s="1" t="str">
        <f>IF(AND('6) Year 1 Budget &amp; Assumptions'!N140=U141,'8) 5 YR Budget &amp; Cash Flow Adj'!I140=U141),"OK",IF(U141='8) 5 YR Budget &amp; Cash Flow Adj'!I140,"Tab 7 is Different by "&amp;TEXT(ABS(U141-'6) Year 1 Budget &amp; Assumptions'!N140),"#,###.00"),IF('6) Year 1 Budget &amp; Assumptions'!N140='8) 5 YR Budget &amp; Cash Flow Adj'!I140,"Tab 8 is Different by "&amp;TEXT(ABS('8) 5 YR Budget &amp; Cash Flow Adj'!I140-U141),"#,###.00"),"Tab 9 is Different by "&amp;TEXT(ABS(U141-'8) 5 YR Budget &amp; Cash Flow Adj'!I140),"#,###.00"))))</f>
        <v>OK</v>
      </c>
    </row>
    <row r="142" spans="2:23" s="220" customFormat="1" ht="7.5" customHeight="1">
      <c r="B142" s="248"/>
      <c r="D142" s="71"/>
      <c r="E142" s="71"/>
      <c r="F142" s="171"/>
      <c r="G142" s="171"/>
      <c r="H142" s="247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6"/>
      <c r="V142" s="255"/>
      <c r="W142" s="1"/>
    </row>
    <row r="143" spans="2:23" s="220" customFormat="1">
      <c r="B143" s="248"/>
      <c r="C143" s="281" t="s">
        <v>91</v>
      </c>
      <c r="D143" s="134"/>
      <c r="E143" s="288"/>
      <c r="F143" s="289"/>
      <c r="G143" s="289"/>
      <c r="H143" s="247"/>
      <c r="I143" s="250"/>
      <c r="J143" s="250"/>
      <c r="K143" s="250"/>
      <c r="L143" s="250"/>
      <c r="M143" s="250"/>
      <c r="N143" s="250"/>
      <c r="O143" s="250"/>
      <c r="P143" s="250"/>
      <c r="Q143" s="250"/>
      <c r="R143" s="250"/>
      <c r="S143" s="250"/>
      <c r="T143" s="250"/>
      <c r="U143" s="251"/>
      <c r="V143" s="255"/>
      <c r="W143" s="1"/>
    </row>
    <row r="144" spans="2:23" s="220" customFormat="1">
      <c r="B144" s="248"/>
      <c r="C144" s="134"/>
      <c r="D144" s="166" t="s">
        <v>3</v>
      </c>
      <c r="E144" s="141"/>
      <c r="F144" s="289"/>
      <c r="G144" s="289"/>
      <c r="H144" s="252"/>
      <c r="I144" s="286">
        <v>0</v>
      </c>
      <c r="J144" s="286">
        <v>0</v>
      </c>
      <c r="K144" s="286">
        <v>0</v>
      </c>
      <c r="L144" s="286">
        <v>0</v>
      </c>
      <c r="M144" s="286">
        <v>0</v>
      </c>
      <c r="N144" s="286">
        <v>0</v>
      </c>
      <c r="O144" s="286">
        <v>0</v>
      </c>
      <c r="P144" s="286">
        <v>0</v>
      </c>
      <c r="Q144" s="286">
        <v>0</v>
      </c>
      <c r="R144" s="286">
        <v>0</v>
      </c>
      <c r="S144" s="286">
        <v>0</v>
      </c>
      <c r="T144" s="286">
        <v>0</v>
      </c>
      <c r="U144" s="254">
        <f t="shared" ref="U144:U150" si="25">SUM(I144:T144)</f>
        <v>0</v>
      </c>
      <c r="V144" s="255"/>
      <c r="W144" s="1" t="str">
        <f>IF(AND('6) Year 1 Budget &amp; Assumptions'!N143=U144,'8) 5 YR Budget &amp; Cash Flow Adj'!I143=U144),"OK",IF(U144='8) 5 YR Budget &amp; Cash Flow Adj'!I143,"Tab 7 is Different by "&amp;TEXT(ABS(U144-'6) Year 1 Budget &amp; Assumptions'!N143),"#,###.00"),IF('6) Year 1 Budget &amp; Assumptions'!N143='8) 5 YR Budget &amp; Cash Flow Adj'!I143,"Tab 8 is Different by "&amp;TEXT(ABS('8) 5 YR Budget &amp; Cash Flow Adj'!I143-U144),"#,###.00"),"Tab 9 is Different by "&amp;TEXT(ABS(U144-'8) 5 YR Budget &amp; Cash Flow Adj'!I143),"#,###.00"))))</f>
        <v>OK</v>
      </c>
    </row>
    <row r="145" spans="2:23" s="220" customFormat="1">
      <c r="B145" s="248"/>
      <c r="C145" s="134"/>
      <c r="D145" s="166" t="s">
        <v>4</v>
      </c>
      <c r="E145" s="141"/>
      <c r="F145" s="289"/>
      <c r="G145" s="289"/>
      <c r="H145" s="252"/>
      <c r="I145" s="286">
        <v>0</v>
      </c>
      <c r="J145" s="286">
        <v>0</v>
      </c>
      <c r="K145" s="286">
        <v>0</v>
      </c>
      <c r="L145" s="286">
        <v>0</v>
      </c>
      <c r="M145" s="286">
        <v>0</v>
      </c>
      <c r="N145" s="286">
        <v>0</v>
      </c>
      <c r="O145" s="286">
        <v>0</v>
      </c>
      <c r="P145" s="286">
        <v>0</v>
      </c>
      <c r="Q145" s="286">
        <v>0</v>
      </c>
      <c r="R145" s="286">
        <v>0</v>
      </c>
      <c r="S145" s="286">
        <v>0</v>
      </c>
      <c r="T145" s="286">
        <v>0</v>
      </c>
      <c r="U145" s="254">
        <f t="shared" si="25"/>
        <v>0</v>
      </c>
      <c r="V145" s="255"/>
      <c r="W145" s="1" t="str">
        <f>IF(AND('6) Year 1 Budget &amp; Assumptions'!N144=U145,'8) 5 YR Budget &amp; Cash Flow Adj'!I144=U145),"OK",IF(U145='8) 5 YR Budget &amp; Cash Flow Adj'!I144,"Tab 7 is Different by "&amp;TEXT(ABS(U145-'6) Year 1 Budget &amp; Assumptions'!N144),"#,###.00"),IF('6) Year 1 Budget &amp; Assumptions'!N144='8) 5 YR Budget &amp; Cash Flow Adj'!I144,"Tab 8 is Different by "&amp;TEXT(ABS('8) 5 YR Budget &amp; Cash Flow Adj'!I144-U145),"#,###.00"),"Tab 9 is Different by "&amp;TEXT(ABS(U145-'8) 5 YR Budget &amp; Cash Flow Adj'!I144),"#,###.00"))))</f>
        <v>OK</v>
      </c>
    </row>
    <row r="146" spans="2:23" s="220" customFormat="1">
      <c r="B146" s="248"/>
      <c r="C146" s="134"/>
      <c r="D146" s="134" t="s">
        <v>418</v>
      </c>
      <c r="E146" s="141"/>
      <c r="F146" s="289"/>
      <c r="G146" s="289"/>
      <c r="H146" s="252"/>
      <c r="I146" s="286">
        <v>0</v>
      </c>
      <c r="J146" s="286">
        <v>0</v>
      </c>
      <c r="K146" s="286">
        <v>0</v>
      </c>
      <c r="L146" s="286">
        <v>0</v>
      </c>
      <c r="M146" s="286">
        <v>0</v>
      </c>
      <c r="N146" s="286">
        <v>0</v>
      </c>
      <c r="O146" s="286">
        <v>0</v>
      </c>
      <c r="P146" s="286">
        <v>0</v>
      </c>
      <c r="Q146" s="286">
        <v>0</v>
      </c>
      <c r="R146" s="286">
        <v>0</v>
      </c>
      <c r="S146" s="286">
        <v>0</v>
      </c>
      <c r="T146" s="286">
        <v>0</v>
      </c>
      <c r="U146" s="254">
        <f t="shared" si="25"/>
        <v>0</v>
      </c>
      <c r="V146" s="255"/>
      <c r="W146" s="1" t="str">
        <f>IF(AND('6) Year 1 Budget &amp; Assumptions'!N145=U146,'8) 5 YR Budget &amp; Cash Flow Adj'!I145=U146),"OK",IF(U146='8) 5 YR Budget &amp; Cash Flow Adj'!I145,"Tab 7 is Different by "&amp;TEXT(ABS(U146-'6) Year 1 Budget &amp; Assumptions'!N145),"#,###.00"),IF('6) Year 1 Budget &amp; Assumptions'!N145='8) 5 YR Budget &amp; Cash Flow Adj'!I145,"Tab 8 is Different by "&amp;TEXT(ABS('8) 5 YR Budget &amp; Cash Flow Adj'!I145-U146),"#,###.00"),"Tab 9 is Different by "&amp;TEXT(ABS(U146-'8) 5 YR Budget &amp; Cash Flow Adj'!I145),"#,###.00"))))</f>
        <v>OK</v>
      </c>
    </row>
    <row r="147" spans="2:23" s="220" customFormat="1">
      <c r="B147" s="248"/>
      <c r="C147" s="134"/>
      <c r="D147" s="134" t="s">
        <v>55</v>
      </c>
      <c r="E147" s="141"/>
      <c r="F147" s="289"/>
      <c r="G147" s="289"/>
      <c r="H147" s="252"/>
      <c r="I147" s="286">
        <v>0</v>
      </c>
      <c r="J147" s="286">
        <v>0</v>
      </c>
      <c r="K147" s="286">
        <v>0</v>
      </c>
      <c r="L147" s="286">
        <v>0</v>
      </c>
      <c r="M147" s="286">
        <v>0</v>
      </c>
      <c r="N147" s="286">
        <v>0</v>
      </c>
      <c r="O147" s="286">
        <v>0</v>
      </c>
      <c r="P147" s="286">
        <v>0</v>
      </c>
      <c r="Q147" s="286">
        <v>0</v>
      </c>
      <c r="R147" s="286">
        <v>0</v>
      </c>
      <c r="S147" s="286">
        <v>0</v>
      </c>
      <c r="T147" s="286">
        <v>0</v>
      </c>
      <c r="U147" s="254">
        <f t="shared" si="25"/>
        <v>0</v>
      </c>
      <c r="V147" s="255"/>
      <c r="W147" s="1" t="str">
        <f>IF(AND('6) Year 1 Budget &amp; Assumptions'!N146=U147,'8) 5 YR Budget &amp; Cash Flow Adj'!I146=U147),"OK",IF(U147='8) 5 YR Budget &amp; Cash Flow Adj'!I146,"Tab 7 is Different by "&amp;TEXT(ABS(U147-'6) Year 1 Budget &amp; Assumptions'!N146),"#,###.00"),IF('6) Year 1 Budget &amp; Assumptions'!N146='8) 5 YR Budget &amp; Cash Flow Adj'!I146,"Tab 8 is Different by "&amp;TEXT(ABS('8) 5 YR Budget &amp; Cash Flow Adj'!I146-U147),"#,###.00"),"Tab 9 is Different by "&amp;TEXT(ABS(U147-'8) 5 YR Budget &amp; Cash Flow Adj'!I146),"#,###.00"))))</f>
        <v>OK</v>
      </c>
    </row>
    <row r="148" spans="2:23" s="220" customFormat="1">
      <c r="B148" s="248"/>
      <c r="C148" s="134"/>
      <c r="D148" s="134" t="s">
        <v>58</v>
      </c>
      <c r="E148" s="141"/>
      <c r="F148" s="289"/>
      <c r="G148" s="289"/>
      <c r="H148" s="252"/>
      <c r="I148" s="286">
        <v>0</v>
      </c>
      <c r="J148" s="286">
        <v>0</v>
      </c>
      <c r="K148" s="286">
        <v>0</v>
      </c>
      <c r="L148" s="286">
        <v>0</v>
      </c>
      <c r="M148" s="286">
        <v>0</v>
      </c>
      <c r="N148" s="286">
        <v>0</v>
      </c>
      <c r="O148" s="286">
        <v>0</v>
      </c>
      <c r="P148" s="286">
        <v>0</v>
      </c>
      <c r="Q148" s="286">
        <v>0</v>
      </c>
      <c r="R148" s="286">
        <v>0</v>
      </c>
      <c r="S148" s="286">
        <v>0</v>
      </c>
      <c r="T148" s="286">
        <v>0</v>
      </c>
      <c r="U148" s="254">
        <f t="shared" si="25"/>
        <v>0</v>
      </c>
      <c r="V148" s="255"/>
      <c r="W148" s="1" t="str">
        <f>IF(AND('6) Year 1 Budget &amp; Assumptions'!N147=U148,'8) 5 YR Budget &amp; Cash Flow Adj'!I147=U148),"OK",IF(U148='8) 5 YR Budget &amp; Cash Flow Adj'!I147,"Tab 7 is Different by "&amp;TEXT(ABS(U148-'6) Year 1 Budget &amp; Assumptions'!N147),"#,###.00"),IF('6) Year 1 Budget &amp; Assumptions'!N147='8) 5 YR Budget &amp; Cash Flow Adj'!I147,"Tab 8 is Different by "&amp;TEXT(ABS('8) 5 YR Budget &amp; Cash Flow Adj'!I147-U148),"#,###.00"),"Tab 9 is Different by "&amp;TEXT(ABS(U148-'8) 5 YR Budget &amp; Cash Flow Adj'!I147),"#,###.00"))))</f>
        <v>OK</v>
      </c>
    </row>
    <row r="149" spans="2:23" s="220" customFormat="1">
      <c r="B149" s="248"/>
      <c r="C149" s="134"/>
      <c r="D149" s="166" t="s">
        <v>7</v>
      </c>
      <c r="E149" s="141"/>
      <c r="F149" s="289"/>
      <c r="G149" s="289"/>
      <c r="H149" s="252"/>
      <c r="I149" s="286">
        <v>0</v>
      </c>
      <c r="J149" s="286">
        <v>0</v>
      </c>
      <c r="K149" s="286">
        <v>0</v>
      </c>
      <c r="L149" s="286">
        <v>0</v>
      </c>
      <c r="M149" s="286">
        <v>0</v>
      </c>
      <c r="N149" s="286">
        <v>0</v>
      </c>
      <c r="O149" s="286">
        <v>0</v>
      </c>
      <c r="P149" s="286">
        <v>0</v>
      </c>
      <c r="Q149" s="286">
        <v>0</v>
      </c>
      <c r="R149" s="286">
        <v>0</v>
      </c>
      <c r="S149" s="286">
        <v>0</v>
      </c>
      <c r="T149" s="286">
        <v>0</v>
      </c>
      <c r="U149" s="254">
        <f t="shared" si="25"/>
        <v>0</v>
      </c>
      <c r="V149" s="255"/>
      <c r="W149" s="1" t="str">
        <f>IF(AND('6) Year 1 Budget &amp; Assumptions'!N148=U149,'8) 5 YR Budget &amp; Cash Flow Adj'!I148=U149),"OK",IF(U149='8) 5 YR Budget &amp; Cash Flow Adj'!I148,"Tab 7 is Different by "&amp;TEXT(ABS(U149-'6) Year 1 Budget &amp; Assumptions'!N148),"#,###.00"),IF('6) Year 1 Budget &amp; Assumptions'!N148='8) 5 YR Budget &amp; Cash Flow Adj'!I148,"Tab 8 is Different by "&amp;TEXT(ABS('8) 5 YR Budget &amp; Cash Flow Adj'!I148-U149),"#,###.00"),"Tab 9 is Different by "&amp;TEXT(ABS(U149-'8) 5 YR Budget &amp; Cash Flow Adj'!I148),"#,###.00"))))</f>
        <v>OK</v>
      </c>
    </row>
    <row r="150" spans="2:23" s="220" customFormat="1" ht="18">
      <c r="B150" s="248"/>
      <c r="C150" s="134"/>
      <c r="D150" s="134" t="s">
        <v>9</v>
      </c>
      <c r="E150" s="141"/>
      <c r="F150" s="289"/>
      <c r="G150" s="289"/>
      <c r="H150" s="252"/>
      <c r="I150" s="287">
        <v>0</v>
      </c>
      <c r="J150" s="287">
        <v>0</v>
      </c>
      <c r="K150" s="287">
        <v>0</v>
      </c>
      <c r="L150" s="287">
        <v>0</v>
      </c>
      <c r="M150" s="287">
        <v>0</v>
      </c>
      <c r="N150" s="287">
        <v>0</v>
      </c>
      <c r="O150" s="287">
        <v>0</v>
      </c>
      <c r="P150" s="287">
        <v>0</v>
      </c>
      <c r="Q150" s="287">
        <v>0</v>
      </c>
      <c r="R150" s="287">
        <v>0</v>
      </c>
      <c r="S150" s="287">
        <v>0</v>
      </c>
      <c r="T150" s="287">
        <v>0</v>
      </c>
      <c r="U150" s="264">
        <f t="shared" si="25"/>
        <v>0</v>
      </c>
      <c r="V150" s="255"/>
      <c r="W150" s="1" t="str">
        <f>IF(AND('6) Year 1 Budget &amp; Assumptions'!N149=U150,'8) 5 YR Budget &amp; Cash Flow Adj'!I149=U150),"OK",IF(U150='8) 5 YR Budget &amp; Cash Flow Adj'!I149,"Tab 7 is Different by "&amp;TEXT(ABS(U150-'6) Year 1 Budget &amp; Assumptions'!N149),"#,###.00"),IF('6) Year 1 Budget &amp; Assumptions'!N149='8) 5 YR Budget &amp; Cash Flow Adj'!I149,"Tab 8 is Different by "&amp;TEXT(ABS('8) 5 YR Budget &amp; Cash Flow Adj'!I149-U150),"#,###.00"),"Tab 9 is Different by "&amp;TEXT(ABS(U150-'8) 5 YR Budget &amp; Cash Flow Adj'!I149),"#,###.00"))))</f>
        <v>OK</v>
      </c>
    </row>
    <row r="151" spans="2:23" s="220" customFormat="1">
      <c r="B151" s="248"/>
      <c r="C151" s="71" t="s">
        <v>92</v>
      </c>
      <c r="D151" s="134"/>
      <c r="E151" s="288"/>
      <c r="F151" s="289"/>
      <c r="G151" s="289"/>
      <c r="H151" s="252"/>
      <c r="I151" s="256">
        <f>SUM(I144:I150)</f>
        <v>0</v>
      </c>
      <c r="J151" s="256">
        <f t="shared" ref="J151:U151" si="26">SUM(J144:J150)</f>
        <v>0</v>
      </c>
      <c r="K151" s="256">
        <f t="shared" si="26"/>
        <v>0</v>
      </c>
      <c r="L151" s="256">
        <f t="shared" si="26"/>
        <v>0</v>
      </c>
      <c r="M151" s="256">
        <f t="shared" si="26"/>
        <v>0</v>
      </c>
      <c r="N151" s="256">
        <f t="shared" si="26"/>
        <v>0</v>
      </c>
      <c r="O151" s="256">
        <f t="shared" si="26"/>
        <v>0</v>
      </c>
      <c r="P151" s="256">
        <f t="shared" si="26"/>
        <v>0</v>
      </c>
      <c r="Q151" s="256">
        <f t="shared" si="26"/>
        <v>0</v>
      </c>
      <c r="R151" s="256">
        <f t="shared" si="26"/>
        <v>0</v>
      </c>
      <c r="S151" s="256">
        <f t="shared" si="26"/>
        <v>0</v>
      </c>
      <c r="T151" s="256">
        <f t="shared" si="26"/>
        <v>0</v>
      </c>
      <c r="U151" s="254">
        <f t="shared" si="26"/>
        <v>0</v>
      </c>
      <c r="V151" s="255"/>
      <c r="W151" s="1" t="str">
        <f>IF(AND('6) Year 1 Budget &amp; Assumptions'!N150=U151,'8) 5 YR Budget &amp; Cash Flow Adj'!I150=U151),"OK",IF(U151='8) 5 YR Budget &amp; Cash Flow Adj'!I150,"Tab 7 is Different by "&amp;TEXT(ABS(U151-'6) Year 1 Budget &amp; Assumptions'!N150),"#,###.00"),IF('6) Year 1 Budget &amp; Assumptions'!N150='8) 5 YR Budget &amp; Cash Flow Adj'!I150,"Tab 8 is Different by "&amp;TEXT(ABS('8) 5 YR Budget &amp; Cash Flow Adj'!I150-U151),"#,###.00"),"Tab 9 is Different by "&amp;TEXT(ABS(U151-'8) 5 YR Budget &amp; Cash Flow Adj'!I150),"#,###.00"))))</f>
        <v>OK</v>
      </c>
    </row>
    <row r="152" spans="2:23" s="220" customFormat="1" ht="7.5" customHeight="1">
      <c r="B152" s="248"/>
      <c r="C152" s="281"/>
      <c r="D152" s="134"/>
      <c r="E152" s="288"/>
      <c r="F152" s="289"/>
      <c r="G152" s="289"/>
      <c r="H152" s="247"/>
      <c r="I152" s="260"/>
      <c r="J152" s="260"/>
      <c r="K152" s="260"/>
      <c r="L152" s="260"/>
      <c r="M152" s="260"/>
      <c r="N152" s="260"/>
      <c r="O152" s="260"/>
      <c r="P152" s="260"/>
      <c r="Q152" s="260"/>
      <c r="R152" s="260"/>
      <c r="S152" s="260"/>
      <c r="T152" s="260"/>
      <c r="U152" s="261"/>
      <c r="V152" s="255"/>
      <c r="W152" s="1"/>
    </row>
    <row r="153" spans="2:23" s="220" customFormat="1">
      <c r="B153" s="248"/>
      <c r="C153" s="281" t="s">
        <v>93</v>
      </c>
      <c r="D153" s="134"/>
      <c r="E153" s="288"/>
      <c r="F153" s="289"/>
      <c r="G153" s="289"/>
      <c r="H153" s="252"/>
      <c r="I153" s="286">
        <v>0</v>
      </c>
      <c r="J153" s="286">
        <v>0</v>
      </c>
      <c r="K153" s="286">
        <v>0</v>
      </c>
      <c r="L153" s="286">
        <v>0</v>
      </c>
      <c r="M153" s="286">
        <v>0</v>
      </c>
      <c r="N153" s="286">
        <v>0</v>
      </c>
      <c r="O153" s="286">
        <v>0</v>
      </c>
      <c r="P153" s="286">
        <v>0</v>
      </c>
      <c r="Q153" s="286">
        <v>0</v>
      </c>
      <c r="R153" s="286">
        <v>0</v>
      </c>
      <c r="S153" s="286">
        <v>0</v>
      </c>
      <c r="T153" s="286">
        <v>0</v>
      </c>
      <c r="U153" s="254">
        <f>SUM(I153:T153)</f>
        <v>0</v>
      </c>
      <c r="V153" s="255"/>
      <c r="W153" s="1" t="str">
        <f>IF(AND('6) Year 1 Budget &amp; Assumptions'!N152=U153,'8) 5 YR Budget &amp; Cash Flow Adj'!I152=U153),"OK",IF(U153='8) 5 YR Budget &amp; Cash Flow Adj'!I152,"Tab 7 is Different by "&amp;TEXT(ABS(U153-'6) Year 1 Budget &amp; Assumptions'!N152),"#,###.00"),IF('6) Year 1 Budget &amp; Assumptions'!N152='8) 5 YR Budget &amp; Cash Flow Adj'!I152,"Tab 8 is Different by "&amp;TEXT(ABS('8) 5 YR Budget &amp; Cash Flow Adj'!I152-U153),"#,###.00"),"Tab 9 is Different by "&amp;TEXT(ABS(U153-'8) 5 YR Budget &amp; Cash Flow Adj'!I152),"#,###.00"))))</f>
        <v>OK</v>
      </c>
    </row>
    <row r="154" spans="2:23" s="220" customFormat="1">
      <c r="B154" s="248"/>
      <c r="C154" s="281" t="s">
        <v>118</v>
      </c>
      <c r="D154" s="134"/>
      <c r="E154" s="288"/>
      <c r="F154" s="289"/>
      <c r="G154" s="289"/>
      <c r="H154" s="247"/>
      <c r="I154" s="286">
        <v>0</v>
      </c>
      <c r="J154" s="286">
        <v>0</v>
      </c>
      <c r="K154" s="286">
        <v>0</v>
      </c>
      <c r="L154" s="286">
        <v>0</v>
      </c>
      <c r="M154" s="286">
        <v>0</v>
      </c>
      <c r="N154" s="286">
        <v>0</v>
      </c>
      <c r="O154" s="286">
        <v>0</v>
      </c>
      <c r="P154" s="286">
        <v>0</v>
      </c>
      <c r="Q154" s="286">
        <v>0</v>
      </c>
      <c r="R154" s="286">
        <v>0</v>
      </c>
      <c r="S154" s="286">
        <v>0</v>
      </c>
      <c r="T154" s="286">
        <v>0</v>
      </c>
      <c r="U154" s="254">
        <f>SUM(I154:T154)</f>
        <v>0</v>
      </c>
      <c r="V154" s="255"/>
      <c r="W154" s="1" t="str">
        <f>IF(AND('6) Year 1 Budget &amp; Assumptions'!N153=U154,'8) 5 YR Budget &amp; Cash Flow Adj'!I153=U154),"OK",IF(U154='8) 5 YR Budget &amp; Cash Flow Adj'!I153,"Tab 7 is Different by "&amp;TEXT(ABS(U154-'6) Year 1 Budget &amp; Assumptions'!N153),"#,###.00"),IF('6) Year 1 Budget &amp; Assumptions'!N153='8) 5 YR Budget &amp; Cash Flow Adj'!I153,"Tab 8 is Different by "&amp;TEXT(ABS('8) 5 YR Budget &amp; Cash Flow Adj'!I153-U154),"#,###.00"),"Tab 9 is Different by "&amp;TEXT(ABS(U154-'8) 5 YR Budget &amp; Cash Flow Adj'!I153),"#,###.00"))))</f>
        <v>OK</v>
      </c>
    </row>
    <row r="155" spans="2:23" s="220" customFormat="1" ht="7.5" customHeight="1">
      <c r="B155" s="248"/>
      <c r="C155" s="281"/>
      <c r="D155" s="134"/>
      <c r="E155" s="288"/>
      <c r="F155" s="289"/>
      <c r="G155" s="289"/>
      <c r="H155" s="247"/>
      <c r="I155" s="260"/>
      <c r="J155" s="260"/>
      <c r="K155" s="260"/>
      <c r="L155" s="260"/>
      <c r="M155" s="260"/>
      <c r="N155" s="260"/>
      <c r="O155" s="260"/>
      <c r="P155" s="260"/>
      <c r="Q155" s="260"/>
      <c r="R155" s="260"/>
      <c r="S155" s="260"/>
      <c r="T155" s="260"/>
      <c r="U155" s="261"/>
      <c r="V155" s="255"/>
      <c r="W155" s="1"/>
    </row>
    <row r="156" spans="2:23" s="220" customFormat="1" ht="18">
      <c r="B156" s="245" t="s">
        <v>57</v>
      </c>
      <c r="C156" s="246"/>
      <c r="D156" s="246"/>
      <c r="F156" s="172"/>
      <c r="G156" s="172"/>
      <c r="H156" s="290"/>
      <c r="I156" s="291">
        <f>I106+I118+I141+I151+I153+I154</f>
        <v>0</v>
      </c>
      <c r="J156" s="291">
        <f t="shared" ref="J156:T156" si="27">J106+J118+J141+J151+J153+J154</f>
        <v>0</v>
      </c>
      <c r="K156" s="291">
        <f t="shared" si="27"/>
        <v>0</v>
      </c>
      <c r="L156" s="291">
        <f t="shared" si="27"/>
        <v>0</v>
      </c>
      <c r="M156" s="291">
        <f t="shared" si="27"/>
        <v>0</v>
      </c>
      <c r="N156" s="291">
        <f t="shared" si="27"/>
        <v>0</v>
      </c>
      <c r="O156" s="291">
        <f t="shared" si="27"/>
        <v>0</v>
      </c>
      <c r="P156" s="291">
        <f t="shared" si="27"/>
        <v>0</v>
      </c>
      <c r="Q156" s="291">
        <f t="shared" si="27"/>
        <v>0</v>
      </c>
      <c r="R156" s="291">
        <f t="shared" si="27"/>
        <v>0</v>
      </c>
      <c r="S156" s="291">
        <f t="shared" si="27"/>
        <v>0</v>
      </c>
      <c r="T156" s="291">
        <f t="shared" si="27"/>
        <v>0</v>
      </c>
      <c r="U156" s="264">
        <f>SUM(I156:T156)</f>
        <v>0</v>
      </c>
      <c r="V156" s="255"/>
      <c r="W156" s="1" t="str">
        <f>IF(AND('6) Year 1 Budget &amp; Assumptions'!N155=U156,'8) 5 YR Budget &amp; Cash Flow Adj'!I155=U156),"OK",IF(U156='8) 5 YR Budget &amp; Cash Flow Adj'!I155,"Tab 7 is Different by "&amp;TEXT(ABS(U156-'6) Year 1 Budget &amp; Assumptions'!N155),"#,###.00"),IF('6) Year 1 Budget &amp; Assumptions'!N155='8) 5 YR Budget &amp; Cash Flow Adj'!I155,"Tab 8 is Different by "&amp;TEXT(ABS('8) 5 YR Budget &amp; Cash Flow Adj'!I155-U156),"#,###.00"),"Tab 9 is Different by "&amp;TEXT(ABS(U156-'8) 5 YR Budget &amp; Cash Flow Adj'!I155),"#,###.00"))))</f>
        <v>OK</v>
      </c>
    </row>
    <row r="157" spans="2:23" s="220" customFormat="1" ht="7.5" customHeight="1">
      <c r="B157" s="248"/>
      <c r="C157" s="134"/>
      <c r="D157" s="134"/>
      <c r="E157" s="141"/>
      <c r="F157" s="136"/>
      <c r="G157" s="136"/>
      <c r="H157" s="247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509"/>
      <c r="V157" s="255"/>
      <c r="W157" s="1"/>
    </row>
    <row r="158" spans="2:23" s="220" customFormat="1" ht="18">
      <c r="B158" s="245" t="s">
        <v>98</v>
      </c>
      <c r="C158" s="246"/>
      <c r="D158" s="246"/>
      <c r="F158" s="172"/>
      <c r="G158" s="172"/>
      <c r="H158" s="290"/>
      <c r="I158" s="771">
        <f>I66-I156</f>
        <v>0</v>
      </c>
      <c r="J158" s="771">
        <f t="shared" ref="J158:U158" si="28">J66-J156</f>
        <v>0</v>
      </c>
      <c r="K158" s="771">
        <f t="shared" si="28"/>
        <v>0</v>
      </c>
      <c r="L158" s="771">
        <f t="shared" si="28"/>
        <v>0</v>
      </c>
      <c r="M158" s="771">
        <f t="shared" si="28"/>
        <v>0</v>
      </c>
      <c r="N158" s="771">
        <f t="shared" si="28"/>
        <v>0</v>
      </c>
      <c r="O158" s="771">
        <f t="shared" si="28"/>
        <v>0</v>
      </c>
      <c r="P158" s="771">
        <f t="shared" si="28"/>
        <v>0</v>
      </c>
      <c r="Q158" s="771">
        <f t="shared" si="28"/>
        <v>0</v>
      </c>
      <c r="R158" s="771">
        <f t="shared" si="28"/>
        <v>0</v>
      </c>
      <c r="S158" s="771">
        <f t="shared" si="28"/>
        <v>0</v>
      </c>
      <c r="T158" s="771">
        <f t="shared" si="28"/>
        <v>0</v>
      </c>
      <c r="U158" s="772">
        <f t="shared" si="28"/>
        <v>0</v>
      </c>
      <c r="V158" s="255"/>
      <c r="W158" s="1" t="str">
        <f>IF(AND('6) Year 1 Budget &amp; Assumptions'!N157=U158,'8) 5 YR Budget &amp; Cash Flow Adj'!I157=U158),"OK",IF(U158='8) 5 YR Budget &amp; Cash Flow Adj'!I157,"Tab 7 is Different by "&amp;TEXT(ABS(U158-'6) Year 1 Budget &amp; Assumptions'!N157),"#,###.00"),IF('6) Year 1 Budget &amp; Assumptions'!N157='8) 5 YR Budget &amp; Cash Flow Adj'!I157,"Tab 8 is Different by "&amp;TEXT(ABS('8) 5 YR Budget &amp; Cash Flow Adj'!I157-U158),"#,###.00"),"Tab 9 is Different by "&amp;TEXT(ABS(U158-'8) 5 YR Budget &amp; Cash Flow Adj'!I157),"#,###.00"))))</f>
        <v>OK</v>
      </c>
    </row>
    <row r="159" spans="2:23" s="220" customFormat="1" ht="7.5" customHeight="1">
      <c r="B159" s="245"/>
      <c r="C159" s="246"/>
      <c r="D159" s="246"/>
      <c r="F159" s="172"/>
      <c r="G159" s="172"/>
      <c r="H159" s="335"/>
      <c r="I159" s="335"/>
      <c r="J159" s="335"/>
      <c r="K159" s="335"/>
      <c r="L159" s="335"/>
      <c r="M159" s="335"/>
      <c r="N159" s="335"/>
      <c r="O159" s="335"/>
      <c r="P159" s="335"/>
      <c r="Q159" s="335"/>
      <c r="R159" s="335"/>
      <c r="S159" s="335"/>
      <c r="T159" s="335"/>
      <c r="U159" s="510"/>
      <c r="V159" s="255"/>
    </row>
    <row r="160" spans="2:23" s="220" customFormat="1" ht="7.5" customHeight="1">
      <c r="B160" s="233"/>
      <c r="C160" s="1"/>
      <c r="D160" s="1"/>
      <c r="F160" s="172"/>
      <c r="G160" s="172"/>
      <c r="H160" s="296"/>
      <c r="I160" s="296"/>
      <c r="J160" s="296"/>
      <c r="K160" s="296"/>
      <c r="L160" s="296"/>
      <c r="M160" s="296"/>
      <c r="N160" s="296"/>
      <c r="O160" s="296"/>
      <c r="P160" s="296"/>
      <c r="Q160" s="296"/>
      <c r="R160" s="296"/>
      <c r="S160" s="296"/>
      <c r="T160" s="296"/>
      <c r="U160" s="297"/>
      <c r="V160" s="255"/>
    </row>
    <row r="161" spans="2:23">
      <c r="B161" s="245" t="s">
        <v>119</v>
      </c>
      <c r="C161" s="246"/>
      <c r="D161" s="246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234"/>
      <c r="V161" s="255"/>
      <c r="W161" s="134"/>
    </row>
    <row r="162" spans="2:23">
      <c r="B162" s="248"/>
      <c r="C162" s="169" t="s">
        <v>120</v>
      </c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80"/>
      <c r="V162" s="255"/>
      <c r="W162" s="134"/>
    </row>
    <row r="163" spans="2:23">
      <c r="B163" s="248"/>
      <c r="D163" s="299" t="s">
        <v>121</v>
      </c>
      <c r="E163" s="300"/>
      <c r="H163" s="301"/>
      <c r="I163" s="302">
        <v>0</v>
      </c>
      <c r="J163" s="302">
        <v>0</v>
      </c>
      <c r="K163" s="302">
        <v>0</v>
      </c>
      <c r="L163" s="302">
        <v>0</v>
      </c>
      <c r="M163" s="302">
        <v>0</v>
      </c>
      <c r="N163" s="302">
        <v>0</v>
      </c>
      <c r="O163" s="302">
        <v>0</v>
      </c>
      <c r="P163" s="302">
        <v>0</v>
      </c>
      <c r="Q163" s="302">
        <v>0</v>
      </c>
      <c r="R163" s="302">
        <v>0</v>
      </c>
      <c r="S163" s="302">
        <v>0</v>
      </c>
      <c r="T163" s="302">
        <v>0</v>
      </c>
      <c r="U163" s="254">
        <f>SUM(I163:T163)</f>
        <v>0</v>
      </c>
      <c r="V163" s="255"/>
      <c r="W163" s="1" t="str">
        <f>IF(U163='8) 5 YR Budget &amp; Cash Flow Adj'!I184=TRUE,"OK","Tab 7 is UNEQUAL to Tab 9")</f>
        <v>OK</v>
      </c>
    </row>
    <row r="164" spans="2:23">
      <c r="B164" s="248"/>
      <c r="D164" s="299" t="s">
        <v>30</v>
      </c>
      <c r="E164" s="300"/>
      <c r="H164" s="301"/>
      <c r="I164" s="302">
        <v>0</v>
      </c>
      <c r="J164" s="302">
        <v>0</v>
      </c>
      <c r="K164" s="302">
        <v>0</v>
      </c>
      <c r="L164" s="302">
        <v>0</v>
      </c>
      <c r="M164" s="302">
        <v>0</v>
      </c>
      <c r="N164" s="302">
        <v>0</v>
      </c>
      <c r="O164" s="302">
        <v>0</v>
      </c>
      <c r="P164" s="302">
        <v>0</v>
      </c>
      <c r="Q164" s="302">
        <v>0</v>
      </c>
      <c r="R164" s="302">
        <v>0</v>
      </c>
      <c r="S164" s="302">
        <v>0</v>
      </c>
      <c r="T164" s="302">
        <v>0</v>
      </c>
      <c r="U164" s="254">
        <f>SUM(I164:T164)</f>
        <v>0</v>
      </c>
      <c r="V164" s="255"/>
      <c r="W164" s="1" t="str">
        <f>IF(U164='8) 5 YR Budget &amp; Cash Flow Adj'!I185=TRUE,"OK","Tab 7 is UNEQUAL to Tab 9")</f>
        <v>OK</v>
      </c>
    </row>
    <row r="165" spans="2:23">
      <c r="B165" s="248"/>
      <c r="C165" s="134" t="s">
        <v>126</v>
      </c>
      <c r="H165" s="301"/>
      <c r="I165" s="303">
        <f>I163+I164</f>
        <v>0</v>
      </c>
      <c r="J165" s="303">
        <f t="shared" ref="J165:U165" si="29">J163+J164</f>
        <v>0</v>
      </c>
      <c r="K165" s="303">
        <f t="shared" si="29"/>
        <v>0</v>
      </c>
      <c r="L165" s="303">
        <f t="shared" si="29"/>
        <v>0</v>
      </c>
      <c r="M165" s="303">
        <f t="shared" si="29"/>
        <v>0</v>
      </c>
      <c r="N165" s="303">
        <f t="shared" si="29"/>
        <v>0</v>
      </c>
      <c r="O165" s="303">
        <f t="shared" si="29"/>
        <v>0</v>
      </c>
      <c r="P165" s="303">
        <f t="shared" si="29"/>
        <v>0</v>
      </c>
      <c r="Q165" s="303">
        <f t="shared" si="29"/>
        <v>0</v>
      </c>
      <c r="R165" s="303">
        <f t="shared" si="29"/>
        <v>0</v>
      </c>
      <c r="S165" s="303">
        <f t="shared" si="29"/>
        <v>0</v>
      </c>
      <c r="T165" s="303">
        <f t="shared" si="29"/>
        <v>0</v>
      </c>
      <c r="U165" s="304">
        <f t="shared" si="29"/>
        <v>0</v>
      </c>
      <c r="V165" s="255"/>
      <c r="W165" s="1" t="str">
        <f>IF(U165='8) 5 YR Budget &amp; Cash Flow Adj'!I186=TRUE,"OK","Tab 7 is UNEQUAL to Tab 9")</f>
        <v>OK</v>
      </c>
    </row>
    <row r="166" spans="2:23">
      <c r="B166" s="248"/>
      <c r="C166" s="134" t="s">
        <v>122</v>
      </c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80"/>
      <c r="V166" s="255"/>
      <c r="W166" s="134"/>
    </row>
    <row r="167" spans="2:23">
      <c r="B167" s="248"/>
      <c r="D167" s="299" t="s">
        <v>124</v>
      </c>
      <c r="E167" s="300"/>
      <c r="H167" s="301"/>
      <c r="I167" s="302">
        <v>0</v>
      </c>
      <c r="J167" s="302">
        <v>0</v>
      </c>
      <c r="K167" s="302">
        <v>0</v>
      </c>
      <c r="L167" s="302">
        <v>0</v>
      </c>
      <c r="M167" s="302">
        <v>0</v>
      </c>
      <c r="N167" s="302">
        <v>0</v>
      </c>
      <c r="O167" s="302">
        <v>0</v>
      </c>
      <c r="P167" s="302">
        <v>0</v>
      </c>
      <c r="Q167" s="302">
        <v>0</v>
      </c>
      <c r="R167" s="302">
        <v>0</v>
      </c>
      <c r="S167" s="302">
        <v>0</v>
      </c>
      <c r="T167" s="302">
        <v>0</v>
      </c>
      <c r="U167" s="254">
        <f>SUM(I167:T167)</f>
        <v>0</v>
      </c>
      <c r="V167" s="255"/>
      <c r="W167" s="1" t="str">
        <f>IF(U167='8) 5 YR Budget &amp; Cash Flow Adj'!I188=TRUE,"OK","Tab 7 is UNEQUAL to Tab 9")</f>
        <v>OK</v>
      </c>
    </row>
    <row r="168" spans="2:23">
      <c r="B168" s="248"/>
      <c r="D168" s="299" t="s">
        <v>30</v>
      </c>
      <c r="E168" s="300"/>
      <c r="H168" s="301"/>
      <c r="I168" s="302">
        <v>0</v>
      </c>
      <c r="J168" s="302">
        <v>0</v>
      </c>
      <c r="K168" s="302">
        <v>0</v>
      </c>
      <c r="L168" s="302">
        <v>0</v>
      </c>
      <c r="M168" s="302">
        <v>0</v>
      </c>
      <c r="N168" s="302">
        <v>0</v>
      </c>
      <c r="O168" s="302">
        <v>0</v>
      </c>
      <c r="P168" s="302">
        <v>0</v>
      </c>
      <c r="Q168" s="302">
        <v>0</v>
      </c>
      <c r="R168" s="302">
        <v>0</v>
      </c>
      <c r="S168" s="302">
        <v>0</v>
      </c>
      <c r="T168" s="302">
        <v>0</v>
      </c>
      <c r="U168" s="254">
        <f>SUM(I168:T168)</f>
        <v>0</v>
      </c>
      <c r="V168" s="255"/>
      <c r="W168" s="1" t="str">
        <f>IF(U168='8) 5 YR Budget &amp; Cash Flow Adj'!I189=TRUE,"OK","Tab 7 is UNEQUAL to Tab 9")</f>
        <v>OK</v>
      </c>
    </row>
    <row r="169" spans="2:23">
      <c r="B169" s="248"/>
      <c r="C169" s="134" t="s">
        <v>127</v>
      </c>
      <c r="H169" s="301"/>
      <c r="I169" s="303">
        <f>I167+I168</f>
        <v>0</v>
      </c>
      <c r="J169" s="303">
        <f t="shared" ref="J169:U169" si="30">J167+J168</f>
        <v>0</v>
      </c>
      <c r="K169" s="303">
        <f t="shared" si="30"/>
        <v>0</v>
      </c>
      <c r="L169" s="303">
        <f t="shared" si="30"/>
        <v>0</v>
      </c>
      <c r="M169" s="303">
        <f t="shared" si="30"/>
        <v>0</v>
      </c>
      <c r="N169" s="303">
        <f t="shared" si="30"/>
        <v>0</v>
      </c>
      <c r="O169" s="303">
        <f t="shared" si="30"/>
        <v>0</v>
      </c>
      <c r="P169" s="303">
        <f t="shared" si="30"/>
        <v>0</v>
      </c>
      <c r="Q169" s="303">
        <f t="shared" si="30"/>
        <v>0</v>
      </c>
      <c r="R169" s="303">
        <f t="shared" si="30"/>
        <v>0</v>
      </c>
      <c r="S169" s="303">
        <f t="shared" si="30"/>
        <v>0</v>
      </c>
      <c r="T169" s="303">
        <f t="shared" si="30"/>
        <v>0</v>
      </c>
      <c r="U169" s="304">
        <f t="shared" si="30"/>
        <v>0</v>
      </c>
      <c r="V169" s="255"/>
      <c r="W169" s="1" t="str">
        <f>IF(U169='8) 5 YR Budget &amp; Cash Flow Adj'!I190=TRUE,"OK","Tab 7 is UNEQUAL to Tab 9")</f>
        <v>OK</v>
      </c>
    </row>
    <row r="170" spans="2:23">
      <c r="B170" s="248"/>
      <c r="C170" s="134" t="s">
        <v>123</v>
      </c>
      <c r="I170" s="298"/>
      <c r="J170" s="298"/>
      <c r="K170" s="298"/>
      <c r="L170" s="298"/>
      <c r="M170" s="298"/>
      <c r="N170" s="298"/>
      <c r="O170" s="298"/>
      <c r="P170" s="298"/>
      <c r="Q170" s="298"/>
      <c r="R170" s="298"/>
      <c r="S170" s="298"/>
      <c r="T170" s="298"/>
      <c r="U170" s="280"/>
      <c r="V170" s="255"/>
      <c r="W170" s="134"/>
    </row>
    <row r="171" spans="2:23">
      <c r="B171" s="248"/>
      <c r="D171" s="299" t="s">
        <v>125</v>
      </c>
      <c r="E171" s="300"/>
      <c r="H171" s="301"/>
      <c r="I171" s="302">
        <v>0</v>
      </c>
      <c r="J171" s="302">
        <v>0</v>
      </c>
      <c r="K171" s="302">
        <v>0</v>
      </c>
      <c r="L171" s="302">
        <v>0</v>
      </c>
      <c r="M171" s="302">
        <v>0</v>
      </c>
      <c r="N171" s="302">
        <v>0</v>
      </c>
      <c r="O171" s="302">
        <v>0</v>
      </c>
      <c r="P171" s="302">
        <v>0</v>
      </c>
      <c r="Q171" s="302">
        <v>0</v>
      </c>
      <c r="R171" s="302">
        <v>0</v>
      </c>
      <c r="S171" s="302">
        <v>0</v>
      </c>
      <c r="T171" s="302">
        <v>0</v>
      </c>
      <c r="U171" s="254">
        <f>SUM(I171:T171)</f>
        <v>0</v>
      </c>
      <c r="V171" s="255"/>
      <c r="W171" s="1" t="str">
        <f>IF(U171='8) 5 YR Budget &amp; Cash Flow Adj'!I192=TRUE,"OK","Tab 7 is UNEQUAL to Tab 9")</f>
        <v>OK</v>
      </c>
    </row>
    <row r="172" spans="2:23">
      <c r="B172" s="248"/>
      <c r="D172" s="299" t="s">
        <v>30</v>
      </c>
      <c r="E172" s="300"/>
      <c r="H172" s="301"/>
      <c r="I172" s="302">
        <v>0</v>
      </c>
      <c r="J172" s="302">
        <v>0</v>
      </c>
      <c r="K172" s="302">
        <v>0</v>
      </c>
      <c r="L172" s="302">
        <v>0</v>
      </c>
      <c r="M172" s="302">
        <v>0</v>
      </c>
      <c r="N172" s="302">
        <v>0</v>
      </c>
      <c r="O172" s="302">
        <v>0</v>
      </c>
      <c r="P172" s="302">
        <v>0</v>
      </c>
      <c r="Q172" s="302">
        <v>0</v>
      </c>
      <c r="R172" s="302">
        <v>0</v>
      </c>
      <c r="S172" s="302">
        <v>0</v>
      </c>
      <c r="T172" s="302">
        <v>0</v>
      </c>
      <c r="U172" s="254">
        <f>SUM(I172:T172)</f>
        <v>0</v>
      </c>
      <c r="V172" s="255"/>
      <c r="W172" s="1" t="str">
        <f>IF(U172='8) 5 YR Budget &amp; Cash Flow Adj'!I193=TRUE,"OK","Tab 7 is UNEQUAL to Tab 9")</f>
        <v>OK</v>
      </c>
    </row>
    <row r="173" spans="2:23">
      <c r="B173" s="248"/>
      <c r="C173" s="134" t="s">
        <v>128</v>
      </c>
      <c r="H173" s="301"/>
      <c r="I173" s="303">
        <f>I171+I172</f>
        <v>0</v>
      </c>
      <c r="J173" s="303">
        <f t="shared" ref="J173:U173" si="31">J171+J172</f>
        <v>0</v>
      </c>
      <c r="K173" s="303">
        <f t="shared" si="31"/>
        <v>0</v>
      </c>
      <c r="L173" s="303">
        <f t="shared" si="31"/>
        <v>0</v>
      </c>
      <c r="M173" s="303">
        <f t="shared" si="31"/>
        <v>0</v>
      </c>
      <c r="N173" s="303">
        <f t="shared" si="31"/>
        <v>0</v>
      </c>
      <c r="O173" s="303">
        <f t="shared" si="31"/>
        <v>0</v>
      </c>
      <c r="P173" s="303">
        <f t="shared" si="31"/>
        <v>0</v>
      </c>
      <c r="Q173" s="303">
        <f t="shared" si="31"/>
        <v>0</v>
      </c>
      <c r="R173" s="303">
        <f t="shared" si="31"/>
        <v>0</v>
      </c>
      <c r="S173" s="303">
        <f t="shared" si="31"/>
        <v>0</v>
      </c>
      <c r="T173" s="303">
        <f t="shared" si="31"/>
        <v>0</v>
      </c>
      <c r="U173" s="304">
        <f t="shared" si="31"/>
        <v>0</v>
      </c>
      <c r="V173" s="255"/>
      <c r="W173" s="1" t="str">
        <f>IF(U173='8) 5 YR Budget &amp; Cash Flow Adj'!I194=TRUE,"OK","Tab 7 is UNEQUAL to Tab 9")</f>
        <v>OK</v>
      </c>
    </row>
    <row r="174" spans="2:23" ht="7.5" customHeight="1">
      <c r="B174" s="248"/>
      <c r="I174" s="29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234"/>
      <c r="V174" s="255"/>
      <c r="W174" s="134"/>
    </row>
    <row r="175" spans="2:23" s="305" customFormat="1">
      <c r="B175" s="245" t="s">
        <v>131</v>
      </c>
      <c r="E175" s="48"/>
      <c r="F175" s="306"/>
      <c r="G175" s="306"/>
      <c r="H175" s="307"/>
      <c r="I175" s="308">
        <f>I165+I169+I173</f>
        <v>0</v>
      </c>
      <c r="J175" s="308">
        <f t="shared" ref="J175:U175" si="32">J165+J169+J173</f>
        <v>0</v>
      </c>
      <c r="K175" s="308">
        <f t="shared" si="32"/>
        <v>0</v>
      </c>
      <c r="L175" s="308">
        <f t="shared" si="32"/>
        <v>0</v>
      </c>
      <c r="M175" s="308">
        <f t="shared" si="32"/>
        <v>0</v>
      </c>
      <c r="N175" s="308">
        <f t="shared" si="32"/>
        <v>0</v>
      </c>
      <c r="O175" s="308">
        <f t="shared" si="32"/>
        <v>0</v>
      </c>
      <c r="P175" s="308">
        <f t="shared" si="32"/>
        <v>0</v>
      </c>
      <c r="Q175" s="308">
        <f t="shared" si="32"/>
        <v>0</v>
      </c>
      <c r="R175" s="308">
        <f t="shared" si="32"/>
        <v>0</v>
      </c>
      <c r="S175" s="308">
        <f t="shared" si="32"/>
        <v>0</v>
      </c>
      <c r="T175" s="308">
        <f t="shared" si="32"/>
        <v>0</v>
      </c>
      <c r="U175" s="309">
        <f t="shared" si="32"/>
        <v>0</v>
      </c>
      <c r="V175" s="255"/>
      <c r="W175" s="1" t="str">
        <f>IF(U175='8) 5 YR Budget &amp; Cash Flow Adj'!I196=TRUE,"OK","Tab 7 is UNEQUAL to Tab 9")</f>
        <v>OK</v>
      </c>
    </row>
    <row r="176" spans="2:23" ht="7.5" customHeight="1">
      <c r="B176" s="248"/>
      <c r="I176" s="298"/>
      <c r="J176" s="298"/>
      <c r="K176" s="298"/>
      <c r="L176" s="298"/>
      <c r="M176" s="298"/>
      <c r="N176" s="298"/>
      <c r="O176" s="298"/>
      <c r="P176" s="298"/>
      <c r="Q176" s="298"/>
      <c r="R176" s="298"/>
      <c r="S176" s="298"/>
      <c r="T176" s="298"/>
      <c r="U176" s="310"/>
      <c r="V176" s="255"/>
      <c r="W176" s="134"/>
    </row>
    <row r="177" spans="2:23" s="305" customFormat="1" ht="18">
      <c r="B177" s="245" t="s">
        <v>98</v>
      </c>
      <c r="E177" s="48"/>
      <c r="F177" s="306"/>
      <c r="G177" s="306"/>
      <c r="H177" s="311"/>
      <c r="I177" s="308">
        <f>I158+I175</f>
        <v>0</v>
      </c>
      <c r="J177" s="308">
        <f t="shared" ref="J177:U177" si="33">J158+J175</f>
        <v>0</v>
      </c>
      <c r="K177" s="308">
        <f t="shared" si="33"/>
        <v>0</v>
      </c>
      <c r="L177" s="308">
        <f t="shared" si="33"/>
        <v>0</v>
      </c>
      <c r="M177" s="308">
        <f t="shared" si="33"/>
        <v>0</v>
      </c>
      <c r="N177" s="308">
        <f t="shared" si="33"/>
        <v>0</v>
      </c>
      <c r="O177" s="308">
        <f t="shared" si="33"/>
        <v>0</v>
      </c>
      <c r="P177" s="308">
        <f t="shared" si="33"/>
        <v>0</v>
      </c>
      <c r="Q177" s="308">
        <f t="shared" si="33"/>
        <v>0</v>
      </c>
      <c r="R177" s="308">
        <f t="shared" si="33"/>
        <v>0</v>
      </c>
      <c r="S177" s="308">
        <f t="shared" si="33"/>
        <v>0</v>
      </c>
      <c r="T177" s="308">
        <f t="shared" si="33"/>
        <v>0</v>
      </c>
      <c r="U177" s="309">
        <f t="shared" si="33"/>
        <v>0</v>
      </c>
      <c r="V177" s="255"/>
      <c r="W177" s="1" t="str">
        <f>IF(U177='8) 5 YR Budget &amp; Cash Flow Adj'!I198=TRUE,"OK","Tab 7 is UNEQUAL to Tab 9")</f>
        <v>OK</v>
      </c>
    </row>
    <row r="178" spans="2:23" ht="7.5" customHeight="1">
      <c r="B178" s="248"/>
      <c r="I178" s="298"/>
      <c r="J178" s="298"/>
      <c r="K178" s="298"/>
      <c r="L178" s="298"/>
      <c r="M178" s="298"/>
      <c r="N178" s="298"/>
      <c r="O178" s="298"/>
      <c r="P178" s="298"/>
      <c r="Q178" s="298"/>
      <c r="R178" s="298"/>
      <c r="S178" s="298"/>
      <c r="T178" s="298"/>
      <c r="U178" s="310"/>
      <c r="V178" s="255"/>
      <c r="W178" s="134"/>
    </row>
    <row r="179" spans="2:23">
      <c r="B179" s="245" t="s">
        <v>129</v>
      </c>
      <c r="C179" s="1"/>
      <c r="D179" s="1"/>
      <c r="I179" s="953">
        <v>0</v>
      </c>
      <c r="J179" s="308">
        <f>I181</f>
        <v>0</v>
      </c>
      <c r="K179" s="308">
        <f t="shared" ref="K179:T179" si="34">J181</f>
        <v>0</v>
      </c>
      <c r="L179" s="308">
        <f t="shared" si="34"/>
        <v>0</v>
      </c>
      <c r="M179" s="308">
        <f t="shared" si="34"/>
        <v>0</v>
      </c>
      <c r="N179" s="308">
        <f t="shared" si="34"/>
        <v>0</v>
      </c>
      <c r="O179" s="308">
        <f t="shared" si="34"/>
        <v>0</v>
      </c>
      <c r="P179" s="308">
        <f t="shared" si="34"/>
        <v>0</v>
      </c>
      <c r="Q179" s="308">
        <f t="shared" si="34"/>
        <v>0</v>
      </c>
      <c r="R179" s="308">
        <f t="shared" si="34"/>
        <v>0</v>
      </c>
      <c r="S179" s="308">
        <f t="shared" si="34"/>
        <v>0</v>
      </c>
      <c r="T179" s="308">
        <f t="shared" si="34"/>
        <v>0</v>
      </c>
      <c r="U179" s="954">
        <f>I179</f>
        <v>0</v>
      </c>
      <c r="V179" s="255"/>
      <c r="W179" s="1" t="str">
        <f>IF(U179='8) 5 YR Budget &amp; Cash Flow Adj'!I200=TRUE,"OK","Tab 7 is UNEQUAL to Tab 9")</f>
        <v>OK</v>
      </c>
    </row>
    <row r="180" spans="2:23" ht="7.5" customHeight="1">
      <c r="B180" s="248"/>
      <c r="I180" s="298"/>
      <c r="J180" s="298"/>
      <c r="K180" s="298"/>
      <c r="L180" s="298"/>
      <c r="M180" s="298"/>
      <c r="N180" s="298"/>
      <c r="O180" s="298"/>
      <c r="P180" s="298"/>
      <c r="Q180" s="298"/>
      <c r="R180" s="298"/>
      <c r="S180" s="298"/>
      <c r="T180" s="298"/>
      <c r="U180" s="310"/>
      <c r="V180" s="255"/>
      <c r="W180" s="134"/>
    </row>
    <row r="181" spans="2:23" s="305" customFormat="1" ht="15.5" thickBot="1">
      <c r="B181" s="292" t="s">
        <v>130</v>
      </c>
      <c r="C181" s="312"/>
      <c r="D181" s="312"/>
      <c r="E181" s="312"/>
      <c r="F181" s="313"/>
      <c r="G181" s="313"/>
      <c r="H181" s="314"/>
      <c r="I181" s="315">
        <f>I177+I179</f>
        <v>0</v>
      </c>
      <c r="J181" s="315">
        <f t="shared" ref="J181:U181" si="35">J177+J179</f>
        <v>0</v>
      </c>
      <c r="K181" s="315">
        <f t="shared" si="35"/>
        <v>0</v>
      </c>
      <c r="L181" s="315">
        <f t="shared" si="35"/>
        <v>0</v>
      </c>
      <c r="M181" s="315">
        <f t="shared" si="35"/>
        <v>0</v>
      </c>
      <c r="N181" s="315">
        <f t="shared" si="35"/>
        <v>0</v>
      </c>
      <c r="O181" s="315">
        <f t="shared" si="35"/>
        <v>0</v>
      </c>
      <c r="P181" s="315">
        <f t="shared" si="35"/>
        <v>0</v>
      </c>
      <c r="Q181" s="315">
        <f t="shared" si="35"/>
        <v>0</v>
      </c>
      <c r="R181" s="315">
        <f t="shared" si="35"/>
        <v>0</v>
      </c>
      <c r="S181" s="315">
        <f t="shared" si="35"/>
        <v>0</v>
      </c>
      <c r="T181" s="315">
        <f t="shared" si="35"/>
        <v>0</v>
      </c>
      <c r="U181" s="316">
        <f t="shared" si="35"/>
        <v>0</v>
      </c>
      <c r="V181" s="255"/>
      <c r="W181" s="1" t="str">
        <f>IF(U181='8) 5 YR Budget &amp; Cash Flow Adj'!I202=TRUE,"OK","Tab 7 is UNEQUAL to Tab 9")</f>
        <v>OK</v>
      </c>
    </row>
    <row r="182" spans="2:23" ht="15.5" thickTop="1">
      <c r="W182" s="134"/>
    </row>
    <row r="183" spans="2:23">
      <c r="W183" s="134"/>
    </row>
    <row r="184" spans="2:23">
      <c r="W184" s="134"/>
    </row>
    <row r="185" spans="2:23">
      <c r="W185" s="134"/>
    </row>
  </sheetData>
  <sheetProtection algorithmName="SHA-512" hashValue="6hBcNf40tJnBt0uegztV22H7M05MwpZ7fzUga9Ujum1TPLm4MQUB7X4qL4bKMFwsxYAh9L4Yt6clK+52Ob8F7Q==" saltValue="JDtOfu+m0o/K0qvtNNEbuw==" spinCount="100000" sheet="1" objects="1" scenarios="1"/>
  <customSheetViews>
    <customSheetView guid="{5E4DC421-887D-9843-8B54-CF861F76B668}" scale="80" showGridLines="0">
      <pane xSplit="8" ySplit="14.166666666666666" topLeftCell="I95" activePane="bottomRight" state="frozenSplit"/>
      <selection pane="bottomRight" activeCell="M112" sqref="M112"/>
      <rowBreaks count="1" manualBreakCount="1">
        <brk id="66" max="20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  <customSheetView guid="{7E5415B2-297C-4CDE-9A5E-CCA4F5662440}" scale="80" showPageBreaks="1" showGridLines="0" printArea="1" view="pageBreakPreview">
      <pane xSplit="8" ySplit="14" topLeftCell="I95" activePane="bottomRight" state="frozenSplit"/>
      <selection pane="bottomRight" activeCell="M112" sqref="M112"/>
      <rowBreaks count="1" manualBreakCount="1">
        <brk id="66" max="20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</customSheetViews>
  <mergeCells count="7">
    <mergeCell ref="I15:U16"/>
    <mergeCell ref="B13:E13"/>
    <mergeCell ref="I2:U2"/>
    <mergeCell ref="I3:U3"/>
    <mergeCell ref="I4:U4"/>
    <mergeCell ref="I5:U5"/>
    <mergeCell ref="B2:H5"/>
  </mergeCells>
  <phoneticPr fontId="0" type="noConversion"/>
  <conditionalFormatting sqref="E18">
    <cfRule type="cellIs" dxfId="9" priority="3" operator="equal">
      <formula>"Please complete ""ENROLLMENT"" tab"</formula>
    </cfRule>
    <cfRule type="cellIs" dxfId="8" priority="4" operator="equal">
      <formula>"(Select from drop-down list)"</formula>
    </cfRule>
  </conditionalFormatting>
  <conditionalFormatting sqref="I2:U2">
    <cfRule type="expression" dxfId="7" priority="7">
      <formula>School="Enter School Name Here"</formula>
    </cfRule>
  </conditionalFormatting>
  <conditionalFormatting sqref="I4:U4">
    <cfRule type="expression" dxfId="6" priority="8">
      <formula>AcadYr1="Select from dropdown list --&gt;"</formula>
    </cfRule>
  </conditionalFormatting>
  <conditionalFormatting sqref="W3:X3">
    <cfRule type="expression" dxfId="5" priority="1">
      <formula>$W$3="Totals Match"</formula>
    </cfRule>
    <cfRule type="expression" dxfId="4" priority="2">
      <formula>$W$3="Totals Unequal - (See Below)"</formula>
    </cfRule>
  </conditionalFormatting>
  <printOptions horizontalCentered="1"/>
  <pageMargins left="0.2" right="0.2" top="0.75" bottom="0.25" header="0" footer="0"/>
  <pageSetup scale="50" orientation="landscape" r:id="rId1"/>
  <headerFooter alignWithMargins="0"/>
  <rowBreaks count="2" manualBreakCount="2">
    <brk id="66" min="1" max="20" man="1"/>
    <brk id="118" min="1" max="20" man="1"/>
  </rowBreaks>
  <ignoredErrors>
    <ignoredError sqref="U34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39</vt:i4>
      </vt:variant>
    </vt:vector>
  </HeadingPairs>
  <TitlesOfParts>
    <vt:vector size="50" baseType="lpstr">
      <vt:lpstr>INSTRUCTIONS</vt:lpstr>
      <vt:lpstr>Funding by District</vt:lpstr>
      <vt:lpstr>1) School Information</vt:lpstr>
      <vt:lpstr>2) Enrollment Chart</vt:lpstr>
      <vt:lpstr>3) Staffing Plan</vt:lpstr>
      <vt:lpstr>4) Pre-Opening Period Budget</vt:lpstr>
      <vt:lpstr>5) Pre-OP Cash Flow 1-Year</vt:lpstr>
      <vt:lpstr>6) Year 1 Budget &amp; Assumptions</vt:lpstr>
      <vt:lpstr>7) Year 1 Cash Flow</vt:lpstr>
      <vt:lpstr>8) 5 YR Budget &amp; Cash Flow Adj</vt:lpstr>
      <vt:lpstr>9) Fiscal Impact</vt:lpstr>
      <vt:lpstr>AcadYr1</vt:lpstr>
      <vt:lpstr>CharterPeriod</vt:lpstr>
      <vt:lpstr>DistrictList</vt:lpstr>
      <vt:lpstr>DVList_AcadYr</vt:lpstr>
      <vt:lpstr>List_Grade5Levels</vt:lpstr>
      <vt:lpstr>List_GradeLevels</vt:lpstr>
      <vt:lpstr>Mssg1</vt:lpstr>
      <vt:lpstr>Mssg2</vt:lpstr>
      <vt:lpstr>Mssg3</vt:lpstr>
      <vt:lpstr>PPR_Tbl_Date</vt:lpstr>
      <vt:lpstr>PreOp1Yr</vt:lpstr>
      <vt:lpstr>PreOp6Mo</vt:lpstr>
      <vt:lpstr>PreOpenPd</vt:lpstr>
      <vt:lpstr>PreOpenType</vt:lpstr>
      <vt:lpstr>'1) School Information'!Print_Area</vt:lpstr>
      <vt:lpstr>'2) Enrollment Chart'!Print_Area</vt:lpstr>
      <vt:lpstr>'3) Staffing Plan'!Print_Area</vt:lpstr>
      <vt:lpstr>'4) Pre-Opening Period Budget'!Print_Area</vt:lpstr>
      <vt:lpstr>'5) Pre-OP Cash Flow 1-Year'!Print_Area</vt:lpstr>
      <vt:lpstr>'6) Year 1 Budget &amp; Assumptions'!Print_Area</vt:lpstr>
      <vt:lpstr>'7) Year 1 Cash Flow'!Print_Area</vt:lpstr>
      <vt:lpstr>'8) 5 YR Budget &amp; Cash Flow Adj'!Print_Area</vt:lpstr>
      <vt:lpstr>'9) Fiscal Impact'!Print_Area</vt:lpstr>
      <vt:lpstr>'Funding by District'!Print_Area</vt:lpstr>
      <vt:lpstr>INSTRUCTIONS!Print_Area</vt:lpstr>
      <vt:lpstr>'3) Staffing Plan'!Print_Titles</vt:lpstr>
      <vt:lpstr>'4) Pre-Opening Period Budget'!Print_Titles</vt:lpstr>
      <vt:lpstr>'5) Pre-OP Cash Flow 1-Year'!Print_Titles</vt:lpstr>
      <vt:lpstr>'6) Year 1 Budget &amp; Assumptions'!Print_Titles</vt:lpstr>
      <vt:lpstr>'7) Year 1 Cash Flow'!Print_Titles</vt:lpstr>
      <vt:lpstr>'8) 5 YR Budget &amp; Cash Flow Adj'!Print_Titles</vt:lpstr>
      <vt:lpstr>'Funding by District'!Print_Titles</vt:lpstr>
      <vt:lpstr>RPP_TABLE</vt:lpstr>
      <vt:lpstr>School</vt:lpstr>
      <vt:lpstr>Year1</vt:lpstr>
      <vt:lpstr>Year2</vt:lpstr>
      <vt:lpstr>Year3</vt:lpstr>
      <vt:lpstr>Year4</vt:lpstr>
      <vt:lpstr>Year5</vt:lpstr>
    </vt:vector>
  </TitlesOfParts>
  <Company>International Charter School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Response 22(e) - Public</dc:title>
  <dc:creator>flackjo</dc:creator>
  <cp:lastModifiedBy>Dutkiewicz, Chris</cp:lastModifiedBy>
  <cp:lastPrinted>2018-06-08T18:23:59Z</cp:lastPrinted>
  <dcterms:created xsi:type="dcterms:W3CDTF">2009-07-01T14:18:54Z</dcterms:created>
  <dcterms:modified xsi:type="dcterms:W3CDTF">2026-06-12T19:28:04Z</dcterms:modified>
</cp:coreProperties>
</file>